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040" windowHeight="6030" activeTab="0"/>
  </bookViews>
  <sheets>
    <sheet name="Legend" sheetId="1" r:id="rId1"/>
    <sheet name="28 MHz bcn" sheetId="2" r:id="rId2"/>
    <sheet name="50 MHz bcn" sheetId="3" r:id="rId3"/>
    <sheet name="70 MHz bcn" sheetId="4" r:id="rId4"/>
    <sheet name="432 MHz bcn" sheetId="5" r:id="rId5"/>
    <sheet name="1296 MHz bcn" sheetId="6" r:id="rId6"/>
    <sheet name="2320 MHz bcn" sheetId="7" r:id="rId7"/>
    <sheet name="5760 MHz bcn" sheetId="8" r:id="rId8"/>
    <sheet name="10GHz bcn" sheetId="9" r:id="rId9"/>
    <sheet name="24GHz bcn" sheetId="10" r:id="rId10"/>
    <sheet name="Blad4" sheetId="11" r:id="rId11"/>
    <sheet name="Blad5" sheetId="12" r:id="rId12"/>
    <sheet name="Blad6" sheetId="13" r:id="rId13"/>
    <sheet name="Blad7" sheetId="14" r:id="rId14"/>
    <sheet name="Blad8" sheetId="15" r:id="rId15"/>
    <sheet name="Blad9" sheetId="16" r:id="rId16"/>
    <sheet name="Blad10" sheetId="17" r:id="rId17"/>
    <sheet name="Blad11" sheetId="18" r:id="rId18"/>
    <sheet name="Blad12" sheetId="19" r:id="rId19"/>
    <sheet name="Blad13" sheetId="20" r:id="rId20"/>
    <sheet name="Blad14" sheetId="21" r:id="rId21"/>
    <sheet name="Blad15" sheetId="22" r:id="rId22"/>
    <sheet name="Blad16" sheetId="23" r:id="rId23"/>
  </sheets>
  <definedNames>
    <definedName name="_xlnm.Print_Area" localSheetId="8">'10GHz bcn'!$A$1:$I$24</definedName>
    <definedName name="_xlnm.Print_Area" localSheetId="5">'1296 MHz bcn'!$A$1:$I$68</definedName>
    <definedName name="_xlnm.Print_Area" localSheetId="6">'2320 MHz bcn'!$A$1:$I$29</definedName>
    <definedName name="_xlnm.Print_Area" localSheetId="9">'24GHz bcn'!$A$1:$I$16</definedName>
    <definedName name="_xlnm.Print_Area" localSheetId="1">'28 MHz bcn'!$A$1:$I$123</definedName>
    <definedName name="_xlnm.Print_Area" localSheetId="4">'432 MHz bcn'!$A$1:$I$76</definedName>
    <definedName name="_xlnm.Print_Area" localSheetId="2">'50 MHz bcn'!$A$1:$I$91</definedName>
    <definedName name="_xlnm.Print_Area" localSheetId="7">'5760 MHz bcn'!$A$1:$I$15</definedName>
  </definedNames>
  <calcPr fullCalcOnLoad="1"/>
</workbook>
</file>

<file path=xl/sharedStrings.xml><?xml version="1.0" encoding="utf-8"?>
<sst xmlns="http://schemas.openxmlformats.org/spreadsheetml/2006/main" count="2073" uniqueCount="1084">
  <si>
    <t>SM6FHZ's own beacon list</t>
  </si>
  <si>
    <t>Updated:</t>
  </si>
  <si>
    <t xml:space="preserve">Still another beacon list! This one is interactive. </t>
  </si>
  <si>
    <t>The ground data is taken from different sources and modified and updated with the most recent information available to me.</t>
  </si>
  <si>
    <t>The excel calculation sheet is stolen with pride from LA0BY (thanks Stefan) and adapted to my local preferences.</t>
  </si>
  <si>
    <t>You can easily change to your own call, locator and insert your own comments or even beacons that you think should be in the list.</t>
  </si>
  <si>
    <t>The markings in the beacon lists shall be read as explained below:</t>
  </si>
  <si>
    <t>Bold</t>
  </si>
  <si>
    <t>Beacons that are heard all the time.</t>
  </si>
  <si>
    <t>Beacons that are frequently heard when the propagation is good.</t>
  </si>
  <si>
    <t>Beacons to watch out for!</t>
  </si>
  <si>
    <t>The notes in the "Remarks / hrd" field show the latest occasion I did hear the beacon and on what frequency (according to MY receiver calibration)</t>
  </si>
  <si>
    <t xml:space="preserve">28 MHz Beaconlist </t>
  </si>
  <si>
    <t>SM6FHZ</t>
  </si>
  <si>
    <t>JO57XJ</t>
  </si>
  <si>
    <t>Frequency</t>
  </si>
  <si>
    <t>Callsign</t>
  </si>
  <si>
    <t>Locator</t>
  </si>
  <si>
    <t>QTF</t>
  </si>
  <si>
    <t>QRB</t>
  </si>
  <si>
    <t>ERP</t>
  </si>
  <si>
    <t>Antenna</t>
  </si>
  <si>
    <t>Remarks / hrd</t>
  </si>
  <si>
    <t>Longitude</t>
  </si>
  <si>
    <t>Latitude</t>
  </si>
  <si>
    <t>ELOC</t>
  </si>
  <si>
    <t>ELON</t>
  </si>
  <si>
    <t>ELAT</t>
  </si>
  <si>
    <t>sinb1</t>
  </si>
  <si>
    <t>sinb2</t>
  </si>
  <si>
    <t>cosb1</t>
  </si>
  <si>
    <t>cosb2</t>
  </si>
  <si>
    <t>cos(delta)</t>
  </si>
  <si>
    <t>cos c</t>
  </si>
  <si>
    <t>c</t>
  </si>
  <si>
    <t>sin c</t>
  </si>
  <si>
    <t>cos alpha</t>
  </si>
  <si>
    <t>alpha</t>
  </si>
  <si>
    <t>slope dipole</t>
  </si>
  <si>
    <t>VE3TEN</t>
  </si>
  <si>
    <t>FN25DK</t>
  </si>
  <si>
    <t>GP</t>
  </si>
  <si>
    <t>omni</t>
  </si>
  <si>
    <t>I1M</t>
  </si>
  <si>
    <t>vertical</t>
  </si>
  <si>
    <t>OD5TEN</t>
  </si>
  <si>
    <t>KM74WK</t>
  </si>
  <si>
    <t>SV3AQR</t>
  </si>
  <si>
    <t>ZS6PW</t>
  </si>
  <si>
    <t>KG44CG</t>
  </si>
  <si>
    <t>3 el.Y</t>
  </si>
  <si>
    <t>JE7YNQ</t>
  </si>
  <si>
    <t>QM07FS</t>
  </si>
  <si>
    <t>dipole</t>
  </si>
  <si>
    <t>VA3XCD</t>
  </si>
  <si>
    <t>EN93WV</t>
  </si>
  <si>
    <t>XE1SRF</t>
  </si>
  <si>
    <t>5/8 vert.</t>
  </si>
  <si>
    <t>A47RB</t>
  </si>
  <si>
    <t>VE4ARM</t>
  </si>
  <si>
    <t>LU2FFV</t>
  </si>
  <si>
    <t>GF09KC</t>
  </si>
  <si>
    <t>PY2JA</t>
  </si>
  <si>
    <t>GG65MX</t>
  </si>
  <si>
    <t>IY4M</t>
  </si>
  <si>
    <t>LU6DTS</t>
  </si>
  <si>
    <t>GF15AC</t>
  </si>
  <si>
    <t>VE6YF</t>
  </si>
  <si>
    <t>DO33FO</t>
  </si>
  <si>
    <t xml:space="preserve"> </t>
  </si>
  <si>
    <t>LU4JJ</t>
  </si>
  <si>
    <t>GF08XO</t>
  </si>
  <si>
    <t>VA2MGL</t>
  </si>
  <si>
    <t>FN46JU</t>
  </si>
  <si>
    <t>inverted V</t>
  </si>
  <si>
    <t>LU9AUY</t>
  </si>
  <si>
    <t>GF05TJ</t>
  </si>
  <si>
    <t>3 el.Yagi</t>
  </si>
  <si>
    <t>VE7MTY</t>
  </si>
  <si>
    <t>CN79MK</t>
  </si>
  <si>
    <t>LU5FSY</t>
  </si>
  <si>
    <t>FF96MM</t>
  </si>
  <si>
    <t>LU1FHH</t>
  </si>
  <si>
    <t>FF98PJ</t>
  </si>
  <si>
    <t>4S7B</t>
  </si>
  <si>
    <t>4U1UN</t>
  </si>
  <si>
    <t>4X6TU</t>
  </si>
  <si>
    <t>KM72JB</t>
  </si>
  <si>
    <t>5Z4B</t>
  </si>
  <si>
    <t>CS3B</t>
  </si>
  <si>
    <t>JA2IGY</t>
  </si>
  <si>
    <t>KH6WO</t>
  </si>
  <si>
    <t>LU4AA</t>
  </si>
  <si>
    <t>OA4B</t>
  </si>
  <si>
    <t>OH2B</t>
  </si>
  <si>
    <t>KP20HE</t>
  </si>
  <si>
    <t>RR9O</t>
  </si>
  <si>
    <t>W6WX</t>
  </si>
  <si>
    <t>VE8AT</t>
  </si>
  <si>
    <t>VK6RBP</t>
  </si>
  <si>
    <t>VR2HK</t>
  </si>
  <si>
    <t>YV5B</t>
  </si>
  <si>
    <t>ZL6B</t>
  </si>
  <si>
    <t>ZS6DN</t>
  </si>
  <si>
    <t xml:space="preserve">ZS1J </t>
  </si>
  <si>
    <t xml:space="preserve">ZS5VHF </t>
  </si>
  <si>
    <t>KG50LE</t>
  </si>
  <si>
    <t xml:space="preserve">K6LLL </t>
  </si>
  <si>
    <t>DL0IGI</t>
  </si>
  <si>
    <t xml:space="preserve">VA3GRR </t>
  </si>
  <si>
    <t xml:space="preserve">S55ZRS </t>
  </si>
  <si>
    <t xml:space="preserve">W8FKL </t>
  </si>
  <si>
    <t>EL87SD</t>
  </si>
  <si>
    <t xml:space="preserve">EI0TEN </t>
  </si>
  <si>
    <t xml:space="preserve">IO51UU </t>
  </si>
  <si>
    <t xml:space="preserve">KH6AP </t>
  </si>
  <si>
    <t xml:space="preserve">BL10SS </t>
  </si>
  <si>
    <t xml:space="preserve">NX2O </t>
  </si>
  <si>
    <t>FN31BB</t>
  </si>
  <si>
    <t>GH53MP</t>
  </si>
  <si>
    <t>KO37MM</t>
  </si>
  <si>
    <t xml:space="preserve">N9YDZ </t>
  </si>
  <si>
    <t>KP30HW</t>
  </si>
  <si>
    <t xml:space="preserve">W4JE </t>
  </si>
  <si>
    <t>KN34MM</t>
  </si>
  <si>
    <t xml:space="preserve">LA4TEN </t>
  </si>
  <si>
    <t>KM74MM</t>
  </si>
  <si>
    <t>KN74AL</t>
  </si>
  <si>
    <t xml:space="preserve">PT7BCN </t>
  </si>
  <si>
    <t>KN12MM</t>
  </si>
  <si>
    <t>KN66LS</t>
  </si>
  <si>
    <t>JJ43JR</t>
  </si>
  <si>
    <t>2*5 el</t>
  </si>
  <si>
    <t>N</t>
  </si>
  <si>
    <t>KO70XG</t>
  </si>
  <si>
    <t xml:space="preserve">GB3RAL </t>
  </si>
  <si>
    <t xml:space="preserve">K3FTI </t>
  </si>
  <si>
    <t>KM25MM</t>
  </si>
  <si>
    <t>4*16el</t>
  </si>
  <si>
    <t>JQ68MM</t>
  </si>
  <si>
    <t>4 el.Y</t>
  </si>
  <si>
    <t>S</t>
  </si>
  <si>
    <t xml:space="preserve">5B4CY </t>
  </si>
  <si>
    <t>KG44MM</t>
  </si>
  <si>
    <t>5 el.Y</t>
  </si>
  <si>
    <t>JP89MM</t>
  </si>
  <si>
    <t>ER1AAZ</t>
  </si>
  <si>
    <t>KP05MM</t>
  </si>
  <si>
    <t xml:space="preserve">PY2XW </t>
  </si>
  <si>
    <t xml:space="preserve">GH68LK </t>
  </si>
  <si>
    <t>JN11MM</t>
  </si>
  <si>
    <t>QRT?</t>
  </si>
  <si>
    <t xml:space="preserve">KG9DX </t>
  </si>
  <si>
    <t>KO24PS</t>
  </si>
  <si>
    <t>IO77MM</t>
  </si>
  <si>
    <t>IN89MM</t>
  </si>
  <si>
    <t xml:space="preserve">KC6UFE </t>
  </si>
  <si>
    <t>IP90MM</t>
  </si>
  <si>
    <t>Beam</t>
  </si>
  <si>
    <t>4*dipol</t>
  </si>
  <si>
    <t xml:space="preserve">LW5EJU </t>
  </si>
  <si>
    <t>JP71MM</t>
  </si>
  <si>
    <t xml:space="preserve">PY3IBZ </t>
  </si>
  <si>
    <t xml:space="preserve">GF49KW </t>
  </si>
  <si>
    <t xml:space="preserve">ZL3TEN </t>
  </si>
  <si>
    <t xml:space="preserve">ZL2MHF </t>
  </si>
  <si>
    <t xml:space="preserve">RE78NU </t>
  </si>
  <si>
    <t xml:space="preserve">WH6P </t>
  </si>
  <si>
    <t xml:space="preserve">BL11CK </t>
  </si>
  <si>
    <t xml:space="preserve">PY3ARL </t>
  </si>
  <si>
    <t xml:space="preserve">HP1AC </t>
  </si>
  <si>
    <t xml:space="preserve">KD4EC </t>
  </si>
  <si>
    <t xml:space="preserve">VE1CBZ </t>
  </si>
  <si>
    <t xml:space="preserve">N9RET </t>
  </si>
  <si>
    <t xml:space="preserve">LA5TEN </t>
  </si>
  <si>
    <t xml:space="preserve">YO2X </t>
  </si>
  <si>
    <t xml:space="preserve">KN05PS </t>
  </si>
  <si>
    <t xml:space="preserve">F5TMJ </t>
  </si>
  <si>
    <t xml:space="preserve">W2IK </t>
  </si>
  <si>
    <t xml:space="preserve">WA6APQ </t>
  </si>
  <si>
    <t xml:space="preserve">VE9BEA </t>
  </si>
  <si>
    <t>FN66MM</t>
  </si>
  <si>
    <t xml:space="preserve">EA3JA </t>
  </si>
  <si>
    <t xml:space="preserve">N1ME </t>
  </si>
  <si>
    <t xml:space="preserve">Z21ANB </t>
  </si>
  <si>
    <t xml:space="preserve">W4STT </t>
  </si>
  <si>
    <t xml:space="preserve">DK0TEN </t>
  </si>
  <si>
    <t xml:space="preserve">JN47NT </t>
  </si>
  <si>
    <t xml:space="preserve">VK5WI </t>
  </si>
  <si>
    <t xml:space="preserve">VK2RSY </t>
  </si>
  <si>
    <t xml:space="preserve">RK3XWA </t>
  </si>
  <si>
    <t>KO84MM</t>
  </si>
  <si>
    <t xml:space="preserve">VK6RWA </t>
  </si>
  <si>
    <t xml:space="preserve">DF0ANN </t>
  </si>
  <si>
    <t xml:space="preserve">JN69PL </t>
  </si>
  <si>
    <t xml:space="preserve">LZ1TEN </t>
  </si>
  <si>
    <t xml:space="preserve">OH9TEN </t>
  </si>
  <si>
    <t xml:space="preserve">W3HH </t>
  </si>
  <si>
    <t xml:space="preserve">VK8VF </t>
  </si>
  <si>
    <t xml:space="preserve">VK4RTL </t>
  </si>
  <si>
    <t>?</t>
  </si>
  <si>
    <t xml:space="preserve">DF0AAB </t>
  </si>
  <si>
    <t xml:space="preserve">LA6TEN </t>
  </si>
  <si>
    <t xml:space="preserve">OK0EG </t>
  </si>
  <si>
    <t xml:space="preserve">KL7AQC </t>
  </si>
  <si>
    <t>VP8ADE</t>
  </si>
  <si>
    <t xml:space="preserve">SM0NCL/3 </t>
  </si>
  <si>
    <t>JP83MM</t>
  </si>
  <si>
    <t xml:space="preserve">VR2TEN </t>
  </si>
  <si>
    <t>OL72MM</t>
  </si>
  <si>
    <t xml:space="preserve">SK5AE </t>
  </si>
  <si>
    <t xml:space="preserve">WB4WOR </t>
  </si>
  <si>
    <t xml:space="preserve">SK0CT </t>
  </si>
  <si>
    <t xml:space="preserve">JO89XK </t>
  </si>
  <si>
    <t xml:space="preserve">SK2TEN </t>
  </si>
  <si>
    <t xml:space="preserve">SK7TEN </t>
  </si>
  <si>
    <t xml:space="preserve">JO77UM </t>
  </si>
  <si>
    <t xml:space="preserve">V73TEN </t>
  </si>
  <si>
    <t xml:space="preserve">50 MHz Beaconlist </t>
  </si>
  <si>
    <t>9A1CAL/B</t>
  </si>
  <si>
    <t>JN86EL</t>
  </si>
  <si>
    <t>000806</t>
  </si>
  <si>
    <t>GB3BUX</t>
  </si>
  <si>
    <t>IO93BF</t>
  </si>
  <si>
    <t>turnstile</t>
  </si>
  <si>
    <t>VE1SMU</t>
  </si>
  <si>
    <t>FN84MM</t>
  </si>
  <si>
    <t>3 el yagi</t>
  </si>
  <si>
    <t>7Q7SIX</t>
  </si>
  <si>
    <t>KH74MM</t>
  </si>
  <si>
    <t>4N0SIX</t>
  </si>
  <si>
    <t>KN04FU</t>
  </si>
  <si>
    <t>0/180</t>
  </si>
  <si>
    <t>HV3SJ</t>
  </si>
  <si>
    <t>JN61MM</t>
  </si>
  <si>
    <t>I0JX</t>
  </si>
  <si>
    <t>PJ2SIX</t>
  </si>
  <si>
    <t>FK52MM</t>
  </si>
  <si>
    <t>4 x dipole</t>
  </si>
  <si>
    <t>ZS2SIX</t>
  </si>
  <si>
    <t>KF25MM</t>
  </si>
  <si>
    <t>HI0VHF</t>
  </si>
  <si>
    <t>FK58MM</t>
  </si>
  <si>
    <t>VE8SIX</t>
  </si>
  <si>
    <t>CP38MM</t>
  </si>
  <si>
    <t>SV9SIX</t>
  </si>
  <si>
    <t>KM25NH</t>
  </si>
  <si>
    <t>vert. dipole</t>
  </si>
  <si>
    <t>CU3URA</t>
  </si>
  <si>
    <t>HM68QM</t>
  </si>
  <si>
    <t>S55ZRS</t>
  </si>
  <si>
    <t>JN76HD</t>
  </si>
  <si>
    <t>LU9EHF</t>
  </si>
  <si>
    <t>FF95MM</t>
  </si>
  <si>
    <t>SV5SIX</t>
  </si>
  <si>
    <t>KM17MM</t>
  </si>
  <si>
    <t>V51VHF</t>
  </si>
  <si>
    <t>JG87MH</t>
  </si>
  <si>
    <t>OZ7IGY</t>
  </si>
  <si>
    <t>JO55VO</t>
  </si>
  <si>
    <t>LX0SIX</t>
  </si>
  <si>
    <t>JN39AV</t>
  </si>
  <si>
    <t>SR5SIX</t>
  </si>
  <si>
    <t>9H1SIX</t>
  </si>
  <si>
    <t>JM75FV</t>
  </si>
  <si>
    <t>OH1SIX</t>
  </si>
  <si>
    <t>KP11QU</t>
  </si>
  <si>
    <t>8 x dipole</t>
  </si>
  <si>
    <t>UN7SIX</t>
  </si>
  <si>
    <t>MN83MM</t>
  </si>
  <si>
    <t>YV4AB</t>
  </si>
  <si>
    <t>FK50MM</t>
  </si>
  <si>
    <t>Ringo</t>
  </si>
  <si>
    <t>VP9DUB</t>
  </si>
  <si>
    <t>FM72OH</t>
  </si>
  <si>
    <t>Loop</t>
  </si>
  <si>
    <t>SK7SIX</t>
  </si>
  <si>
    <t>JO77UM</t>
  </si>
  <si>
    <t>SR6SIX</t>
  </si>
  <si>
    <t>JO81HH</t>
  </si>
  <si>
    <t>CT0WW</t>
  </si>
  <si>
    <t>IN61GE</t>
  </si>
  <si>
    <t>2 x dipole</t>
  </si>
  <si>
    <t>ZD8VHF</t>
  </si>
  <si>
    <t>II22TB</t>
  </si>
  <si>
    <t>ZB2VHF</t>
  </si>
  <si>
    <t>IM76MM</t>
  </si>
  <si>
    <t>ES0SIX</t>
  </si>
  <si>
    <t>KO18PO</t>
  </si>
  <si>
    <t>FY7THF</t>
  </si>
  <si>
    <t>GJ35MM</t>
  </si>
  <si>
    <t>VO1ZA</t>
  </si>
  <si>
    <t>GN37MM</t>
  </si>
  <si>
    <t>SV1SIX</t>
  </si>
  <si>
    <t>KM17UX</t>
  </si>
  <si>
    <t>GB3MCB</t>
  </si>
  <si>
    <t>IO70OJ</t>
  </si>
  <si>
    <t>YO2S</t>
  </si>
  <si>
    <t>KN05MM</t>
  </si>
  <si>
    <t>JW5SIX</t>
  </si>
  <si>
    <t>OX3VHF</t>
  </si>
  <si>
    <t>GP60MM</t>
  </si>
  <si>
    <t>4N1SIX</t>
  </si>
  <si>
    <t>KN04MM</t>
  </si>
  <si>
    <t>JW7SIX</t>
  </si>
  <si>
    <t>TR0A</t>
  </si>
  <si>
    <t>JJ40MM</t>
  </si>
  <si>
    <t>JW9SIX</t>
  </si>
  <si>
    <t>LA7SIX</t>
  </si>
  <si>
    <t>SK2CI</t>
  </si>
  <si>
    <t>NW</t>
  </si>
  <si>
    <t>OZ6VHF</t>
  </si>
  <si>
    <t>EA3VHF</t>
  </si>
  <si>
    <t>2001-05-24  QRT nw?</t>
  </si>
  <si>
    <t>GB3RMK</t>
  </si>
  <si>
    <t>LY0SIX</t>
  </si>
  <si>
    <t>GB3LER</t>
  </si>
  <si>
    <t>GB3IOJ</t>
  </si>
  <si>
    <t>OH9SIX</t>
  </si>
  <si>
    <t>KP36OI</t>
  </si>
  <si>
    <t>SK3SIX</t>
  </si>
  <si>
    <t>YO3KWJ</t>
  </si>
  <si>
    <t>ES6SIX</t>
  </si>
  <si>
    <t>PP2SIX</t>
  </si>
  <si>
    <t>OH5SIX</t>
  </si>
  <si>
    <t>OD5SIX</t>
  </si>
  <si>
    <t>4X4SIX</t>
  </si>
  <si>
    <t>KM72MM</t>
  </si>
  <si>
    <t>2001-06-30</t>
  </si>
  <si>
    <t>UU5SIX</t>
  </si>
  <si>
    <t>LZ1SIX</t>
  </si>
  <si>
    <t>UT5G</t>
  </si>
  <si>
    <t>UR4LL</t>
  </si>
  <si>
    <t>3C5I/B</t>
  </si>
  <si>
    <t>FX4SIX</t>
  </si>
  <si>
    <t>JN06CQ</t>
  </si>
  <si>
    <t>5B4CY</t>
  </si>
  <si>
    <t>SZ2DF</t>
  </si>
  <si>
    <t xml:space="preserve">432 MHz Beaconlist </t>
  </si>
  <si>
    <t>SK1UHF</t>
  </si>
  <si>
    <t>JO97CJ</t>
  </si>
  <si>
    <t>Alford-slot</t>
  </si>
  <si>
    <t>SK6UHF</t>
  </si>
  <si>
    <t>JO67EH</t>
  </si>
  <si>
    <t>Cloverleaf</t>
  </si>
  <si>
    <t>SK7MHH</t>
  </si>
  <si>
    <t>JO86GP</t>
  </si>
  <si>
    <t>300/30</t>
  </si>
  <si>
    <t>0/omni</t>
  </si>
  <si>
    <t>OZ1UHF</t>
  </si>
  <si>
    <t>JO57FJ</t>
  </si>
  <si>
    <t>Big Wheel</t>
  </si>
  <si>
    <t>JO79LH</t>
  </si>
  <si>
    <t>ES0UHF</t>
  </si>
  <si>
    <t>Alford slot</t>
  </si>
  <si>
    <t>DB0GD</t>
  </si>
  <si>
    <t>JO50AL</t>
  </si>
  <si>
    <t>Slot</t>
  </si>
  <si>
    <t>N/S</t>
  </si>
  <si>
    <t>OE3XMB</t>
  </si>
  <si>
    <t>JN77TX</t>
  </si>
  <si>
    <t>DB0OB</t>
  </si>
  <si>
    <t>JN69EQ</t>
  </si>
  <si>
    <t>LA8UHF</t>
  </si>
  <si>
    <t>8 el.Y</t>
  </si>
  <si>
    <t>FX1UHF</t>
  </si>
  <si>
    <t>JN18BR</t>
  </si>
  <si>
    <t>LA7UHF</t>
  </si>
  <si>
    <t>JP20LG</t>
  </si>
  <si>
    <t>DB0KI</t>
  </si>
  <si>
    <t>JO50WC</t>
  </si>
  <si>
    <t>840,2 961210</t>
  </si>
  <si>
    <t>OH6UHF</t>
  </si>
  <si>
    <t>KP13GM</t>
  </si>
  <si>
    <t>3 x Big Wheel</t>
  </si>
  <si>
    <t>DL0UH</t>
  </si>
  <si>
    <t>JO41RD</t>
  </si>
  <si>
    <t>840  961210</t>
  </si>
  <si>
    <t>DB0LBV</t>
  </si>
  <si>
    <t>JO61EH</t>
  </si>
  <si>
    <t>LA9UHF</t>
  </si>
  <si>
    <t>JP40CM</t>
  </si>
  <si>
    <t>2 x 13 el.Y</t>
  </si>
  <si>
    <t>9A0BUH</t>
  </si>
  <si>
    <t>JN85JO</t>
  </si>
  <si>
    <t>V dipole</t>
  </si>
  <si>
    <t>DL0UB</t>
  </si>
  <si>
    <t>JO62KK</t>
  </si>
  <si>
    <t>Crossdipole</t>
  </si>
  <si>
    <t>OH2UHF</t>
  </si>
  <si>
    <t>90/270</t>
  </si>
  <si>
    <t>SK3UHF</t>
  </si>
  <si>
    <t>JP92FW</t>
  </si>
  <si>
    <t>4 x DQ</t>
  </si>
  <si>
    <t>F5XAG</t>
  </si>
  <si>
    <t>IN93WC</t>
  </si>
  <si>
    <t>2 x 10 el.Y</t>
  </si>
  <si>
    <t>EI2WRB</t>
  </si>
  <si>
    <t>IO62IJ</t>
  </si>
  <si>
    <t>PI7HVN</t>
  </si>
  <si>
    <t>JO22WW</t>
  </si>
  <si>
    <t>0,5</t>
  </si>
  <si>
    <t>DB0FAI</t>
  </si>
  <si>
    <t>JN58IC</t>
  </si>
  <si>
    <t>OH7UHF</t>
  </si>
  <si>
    <t>KP32TW</t>
  </si>
  <si>
    <t>6 dBD</t>
  </si>
  <si>
    <t>SK2UHF</t>
  </si>
  <si>
    <t>JP94WG</t>
  </si>
  <si>
    <t>2 x 20 el. coll.</t>
  </si>
  <si>
    <t>0/225</t>
  </si>
  <si>
    <t>LA3UHF</t>
  </si>
  <si>
    <t>JO38RA</t>
  </si>
  <si>
    <t>15 el.Y</t>
  </si>
  <si>
    <t>OK0EP</t>
  </si>
  <si>
    <t>JO80OC</t>
  </si>
  <si>
    <t>2 x 3 el.Y</t>
  </si>
  <si>
    <t>OY6UHF</t>
  </si>
  <si>
    <t>IP62OA</t>
  </si>
  <si>
    <t>7 dBD</t>
  </si>
  <si>
    <t>135°</t>
  </si>
  <si>
    <t>FX4UHB</t>
  </si>
  <si>
    <t>JN06KN</t>
  </si>
  <si>
    <t>GB3SUT</t>
  </si>
  <si>
    <t>IO92CO</t>
  </si>
  <si>
    <t>2*8 El. Yagi</t>
  </si>
  <si>
    <t>0/135°</t>
  </si>
  <si>
    <t>DB0AE</t>
  </si>
  <si>
    <t>JO43GN</t>
  </si>
  <si>
    <t>0,3</t>
  </si>
  <si>
    <t>LA4UHF</t>
  </si>
  <si>
    <t>JO29PJ</t>
  </si>
  <si>
    <t>10 el.Y</t>
  </si>
  <si>
    <t>OZ4UHF</t>
  </si>
  <si>
    <t>JO75KC</t>
  </si>
  <si>
    <t>Clover</t>
  </si>
  <si>
    <t>QRV??</t>
  </si>
  <si>
    <t>DB0YI</t>
  </si>
  <si>
    <t>JO42XC</t>
  </si>
  <si>
    <t>PI7QHN</t>
  </si>
  <si>
    <t>JO22FH</t>
  </si>
  <si>
    <t>3 dBD</t>
  </si>
  <si>
    <t>EA8UHF</t>
  </si>
  <si>
    <t>IL28GC</t>
  </si>
  <si>
    <t>GB3MLY</t>
  </si>
  <si>
    <t>IO93EQ</t>
  </si>
  <si>
    <t>6 el.Y</t>
  </si>
  <si>
    <t>150°</t>
  </si>
  <si>
    <t>EA6UHF</t>
  </si>
  <si>
    <t>JM08PV</t>
  </si>
  <si>
    <t>FX3UHB</t>
  </si>
  <si>
    <t>IN78VC</t>
  </si>
  <si>
    <t>DB0UBI</t>
  </si>
  <si>
    <t>JO42GE</t>
  </si>
  <si>
    <t>8 el. coll.</t>
  </si>
  <si>
    <t>SK7UHF</t>
  </si>
  <si>
    <t>JO77BQ</t>
  </si>
  <si>
    <t>HG7BUA</t>
  </si>
  <si>
    <t>JN97KR</t>
  </si>
  <si>
    <t>OK0EA</t>
  </si>
  <si>
    <t>JO70UP</t>
  </si>
  <si>
    <t>2 x 15 el.Y</t>
  </si>
  <si>
    <t>180/270</t>
  </si>
  <si>
    <t>9 el.Y / Big Wheel</t>
  </si>
  <si>
    <t>45/omni</t>
  </si>
  <si>
    <t>GB3BSL</t>
  </si>
  <si>
    <t>IO81QJ</t>
  </si>
  <si>
    <t>4 x 3 el.Y</t>
  </si>
  <si>
    <t>934 970925</t>
  </si>
  <si>
    <t>V-Dipole</t>
  </si>
  <si>
    <t>HG6BUA</t>
  </si>
  <si>
    <t>KN07AU</t>
  </si>
  <si>
    <t>DB0IH</t>
  </si>
  <si>
    <t>JN39ML</t>
  </si>
  <si>
    <t>JN76MC</t>
  </si>
  <si>
    <t>DF0ANN</t>
  </si>
  <si>
    <t>JN59PL</t>
  </si>
  <si>
    <t>IP90JD</t>
  </si>
  <si>
    <t>12 el.Y</t>
  </si>
  <si>
    <t>SK7MHL</t>
  </si>
  <si>
    <t>JO65OR</t>
  </si>
  <si>
    <t>OK0EB</t>
  </si>
  <si>
    <t>JN78DU</t>
  </si>
  <si>
    <t>0,2</t>
  </si>
  <si>
    <t>Mini Wheel</t>
  </si>
  <si>
    <t>DB0JW</t>
  </si>
  <si>
    <t>JO30DU</t>
  </si>
  <si>
    <t>2 x 11 el. Yagi</t>
  </si>
  <si>
    <t>45°</t>
  </si>
  <si>
    <t>975  960627</t>
  </si>
  <si>
    <t>DL0SG</t>
  </si>
  <si>
    <t>JN68EQ</t>
  </si>
  <si>
    <t>4 x 11 el. Yagi</t>
  </si>
  <si>
    <t>HG1BUA</t>
  </si>
  <si>
    <t>JN87GG</t>
  </si>
  <si>
    <t>Hybrid-Quad</t>
  </si>
  <si>
    <t>GB3ANG</t>
  </si>
  <si>
    <t>IO86MN</t>
  </si>
  <si>
    <t>9 El. Yagi</t>
  </si>
  <si>
    <t>170°</t>
  </si>
  <si>
    <t>OZ2ALS</t>
  </si>
  <si>
    <t>JO44WX</t>
  </si>
  <si>
    <t>QRV ??</t>
  </si>
  <si>
    <t>SR5UHF</t>
  </si>
  <si>
    <t>KO02OF</t>
  </si>
  <si>
    <t>HB9F</t>
  </si>
  <si>
    <t>JN36XN</t>
  </si>
  <si>
    <t>corner</t>
  </si>
  <si>
    <t>DB0VC</t>
  </si>
  <si>
    <t>JO54IF</t>
  </si>
  <si>
    <t>ON4UHF</t>
  </si>
  <si>
    <t>JO20ET</t>
  </si>
  <si>
    <t>JN67KQ</t>
  </si>
  <si>
    <t>2 x DQ</t>
  </si>
  <si>
    <t xml:space="preserve">1296 MHz Beaconlist </t>
  </si>
  <si>
    <t>Dipole</t>
  </si>
  <si>
    <t>SK6MHI</t>
  </si>
  <si>
    <t>JO57TQ</t>
  </si>
  <si>
    <t>SK6UHI</t>
  </si>
  <si>
    <t>DB0GP</t>
  </si>
  <si>
    <t>JN48WQ</t>
  </si>
  <si>
    <t>4 x 5 el yagi</t>
  </si>
  <si>
    <t>GB3NWK</t>
  </si>
  <si>
    <t>JO01BI</t>
  </si>
  <si>
    <t>15/15 Slot yagi</t>
  </si>
  <si>
    <t>800,0 950818</t>
  </si>
  <si>
    <t>SK7MHF</t>
  </si>
  <si>
    <t>JO77IP</t>
  </si>
  <si>
    <t>PI7DIJ</t>
  </si>
  <si>
    <t>JO33AI</t>
  </si>
  <si>
    <t>814,0 960723</t>
  </si>
  <si>
    <t>DB0OT</t>
  </si>
  <si>
    <t>JO32QR</t>
  </si>
  <si>
    <t>LA8UHG</t>
  </si>
  <si>
    <t>JO59JW</t>
  </si>
  <si>
    <t>14 el.Y</t>
  </si>
  <si>
    <t>QRT nw</t>
  </si>
  <si>
    <t>DB0HF</t>
  </si>
  <si>
    <t>JO53BO</t>
  </si>
  <si>
    <t>GB3MHL</t>
  </si>
  <si>
    <t>JO02PB</t>
  </si>
  <si>
    <t>4x16 slot</t>
  </si>
  <si>
    <t>831,0 990801</t>
  </si>
  <si>
    <t>SK0UHG</t>
  </si>
  <si>
    <t>JO89WI</t>
  </si>
  <si>
    <t>838,4 961024</t>
  </si>
  <si>
    <t>OH6SHF</t>
  </si>
  <si>
    <t>4xslot</t>
  </si>
  <si>
    <t>847,1 951009</t>
  </si>
  <si>
    <t>SR3SHF</t>
  </si>
  <si>
    <t>JO91CQ</t>
  </si>
  <si>
    <t>FX1UHY</t>
  </si>
  <si>
    <t>JN18IR</t>
  </si>
  <si>
    <t>4 x Box</t>
  </si>
  <si>
    <t>850,3 970922</t>
  </si>
  <si>
    <t>GB3FRS</t>
  </si>
  <si>
    <t>IO91PH</t>
  </si>
  <si>
    <t>Disc</t>
  </si>
  <si>
    <t>DB0JO</t>
  </si>
  <si>
    <t>JO31SL</t>
  </si>
  <si>
    <t>4 x 15 el. yagi</t>
  </si>
  <si>
    <t>852,0 960926</t>
  </si>
  <si>
    <t>SK3UHG</t>
  </si>
  <si>
    <t>15/15 yagi</t>
  </si>
  <si>
    <t>LA1UHG</t>
  </si>
  <si>
    <t>JO59FB</t>
  </si>
  <si>
    <t>13 dB horn</t>
  </si>
  <si>
    <t>DB0JK</t>
  </si>
  <si>
    <t>JO30LX</t>
  </si>
  <si>
    <t>4x8 el yagi</t>
  </si>
  <si>
    <t>866,0 960726</t>
  </si>
  <si>
    <t>DB0IBB</t>
  </si>
  <si>
    <t>JO32VG</t>
  </si>
  <si>
    <t>GB3USK</t>
  </si>
  <si>
    <t>ON4SHF</t>
  </si>
  <si>
    <t>JO10UN</t>
  </si>
  <si>
    <t>LA3UHG</t>
  </si>
  <si>
    <t>JO38XB</t>
  </si>
  <si>
    <t>2x15 el.Yagi</t>
  </si>
  <si>
    <t>878,3 961024 QRT nw</t>
  </si>
  <si>
    <t>GB3DUN</t>
  </si>
  <si>
    <t>IO91RV</t>
  </si>
  <si>
    <t>ON4RUG</t>
  </si>
  <si>
    <t>JO11UB</t>
  </si>
  <si>
    <t>slot</t>
  </si>
  <si>
    <t>4 x 15 el.Y</t>
  </si>
  <si>
    <t>w/nw</t>
  </si>
  <si>
    <t>GB3IOW</t>
  </si>
  <si>
    <t>IO90IO</t>
  </si>
  <si>
    <t>909,0 950818</t>
  </si>
  <si>
    <t>DB0AN</t>
  </si>
  <si>
    <t>JO31SX</t>
  </si>
  <si>
    <t>LA4UHG</t>
  </si>
  <si>
    <t>JO28UO</t>
  </si>
  <si>
    <t>Planned, LA9VFA</t>
  </si>
  <si>
    <t>OH4SHF</t>
  </si>
  <si>
    <t>KP31OX</t>
  </si>
  <si>
    <t>QRV?</t>
  </si>
  <si>
    <t>GB3CLE</t>
  </si>
  <si>
    <t>IO82RL</t>
  </si>
  <si>
    <t>2 x 15/15 Yagi</t>
  </si>
  <si>
    <t>0/135</t>
  </si>
  <si>
    <t>ES0SHF</t>
  </si>
  <si>
    <t>KO18DN</t>
  </si>
  <si>
    <t>2*15</t>
  </si>
  <si>
    <t>2xDouble Diamond</t>
  </si>
  <si>
    <t>6 dB</t>
  </si>
  <si>
    <t>2 x Big Wheel</t>
  </si>
  <si>
    <t>SK6UHG</t>
  </si>
  <si>
    <t>927,0 991226</t>
  </si>
  <si>
    <t>GB3MLE</t>
  </si>
  <si>
    <t>IO93EO</t>
  </si>
  <si>
    <t>Corner reflector</t>
  </si>
  <si>
    <t>OK0EL</t>
  </si>
  <si>
    <t>JO70SQ</t>
  </si>
  <si>
    <t>5 dB horn</t>
  </si>
  <si>
    <t>135/270</t>
  </si>
  <si>
    <t>935,0 970820</t>
  </si>
  <si>
    <t>OH5SHF</t>
  </si>
  <si>
    <t>KP30HP</t>
  </si>
  <si>
    <t>PI7IVA</t>
  </si>
  <si>
    <t>JO22TA</t>
  </si>
  <si>
    <t>8 dB</t>
  </si>
  <si>
    <t>DB0HG</t>
  </si>
  <si>
    <t>JO40HG</t>
  </si>
  <si>
    <t>OZ5UHF</t>
  </si>
  <si>
    <t>JO65GQ</t>
  </si>
  <si>
    <t>Collinear</t>
  </si>
  <si>
    <t>SK4UHG</t>
  </si>
  <si>
    <t>JP60VA</t>
  </si>
  <si>
    <t>QRT</t>
  </si>
  <si>
    <t>Slot Yagi</t>
  </si>
  <si>
    <t>OH3RNE</t>
  </si>
  <si>
    <t>KP11UM</t>
  </si>
  <si>
    <t>ON4AZA</t>
  </si>
  <si>
    <t>JO21FF</t>
  </si>
  <si>
    <t>DB0JU</t>
  </si>
  <si>
    <t>JO31CV</t>
  </si>
  <si>
    <t>Helical</t>
  </si>
  <si>
    <t>JO45UB</t>
  </si>
  <si>
    <t>2 x slot</t>
  </si>
  <si>
    <t>GB3EDN</t>
  </si>
  <si>
    <t>IO85HW</t>
  </si>
  <si>
    <t>2 x corner reflector</t>
  </si>
  <si>
    <t>992,0 990731</t>
  </si>
  <si>
    <t>GB3NO</t>
  </si>
  <si>
    <t>JO02PP</t>
  </si>
  <si>
    <t>999,6 950819</t>
  </si>
  <si>
    <t xml:space="preserve">2320 MHz Beaconlist </t>
  </si>
  <si>
    <t>last updated january 7th -00</t>
  </si>
  <si>
    <t>DF0WP</t>
  </si>
  <si>
    <t>JO31QP</t>
  </si>
  <si>
    <t>DB0EZ</t>
  </si>
  <si>
    <t>JO31BS</t>
  </si>
  <si>
    <t>JO57XQ</t>
  </si>
  <si>
    <t>SK0UHH</t>
  </si>
  <si>
    <t>JO99BM</t>
  </si>
  <si>
    <t>GB3MHS</t>
  </si>
  <si>
    <t>DB0FGB</t>
  </si>
  <si>
    <t>JO50WB</t>
  </si>
  <si>
    <t>15</t>
  </si>
  <si>
    <t>PI7GHG</t>
  </si>
  <si>
    <t>JO22GW</t>
  </si>
  <si>
    <t>65</t>
  </si>
  <si>
    <t>DQ</t>
  </si>
  <si>
    <t>SW</t>
  </si>
  <si>
    <t>10</t>
  </si>
  <si>
    <t>5xdipole</t>
  </si>
  <si>
    <t>5</t>
  </si>
  <si>
    <t>LA1UHH</t>
  </si>
  <si>
    <t>Horn</t>
  </si>
  <si>
    <t>call rätt??</t>
  </si>
  <si>
    <t>4</t>
  </si>
  <si>
    <t>10xslot</t>
  </si>
  <si>
    <t>DB0GO</t>
  </si>
  <si>
    <t>JO41ED</t>
  </si>
  <si>
    <t>50</t>
  </si>
  <si>
    <t>slot WG</t>
  </si>
  <si>
    <t>0,25</t>
  </si>
  <si>
    <t>LA3UHH</t>
  </si>
  <si>
    <t>JO36XB</t>
  </si>
  <si>
    <t>2xHorn</t>
  </si>
  <si>
    <t>GB3ANT</t>
  </si>
  <si>
    <t>3</t>
  </si>
  <si>
    <t>JO22KH</t>
  </si>
  <si>
    <t>E/W</t>
  </si>
  <si>
    <t>JO68GP</t>
  </si>
  <si>
    <t>OZ9UHF</t>
  </si>
  <si>
    <t>JO65HP</t>
  </si>
  <si>
    <t>GB3LES</t>
  </si>
  <si>
    <t>IO92IQ</t>
  </si>
  <si>
    <t>WG slot</t>
  </si>
  <si>
    <t xml:space="preserve">5760 MHz Beaconlist </t>
  </si>
  <si>
    <t>PI7EHG</t>
  </si>
  <si>
    <t>JO22JH</t>
  </si>
  <si>
    <t>DB0BX/P</t>
  </si>
  <si>
    <t>JO32SV</t>
  </si>
  <si>
    <t>Helix</t>
  </si>
  <si>
    <t>SK0UX/B</t>
  </si>
  <si>
    <t>SK7SHF</t>
  </si>
  <si>
    <t>LA1SHF</t>
  </si>
  <si>
    <t>JO55RT</t>
  </si>
  <si>
    <t>OZ8SHF</t>
  </si>
  <si>
    <t xml:space="preserve">10368 MHz Beaconlist </t>
  </si>
  <si>
    <t>last updated August 4th -00</t>
  </si>
  <si>
    <t>.064</t>
  </si>
  <si>
    <t>JO21GW</t>
  </si>
  <si>
    <t>DB0XL</t>
  </si>
  <si>
    <t>JO53HU</t>
  </si>
  <si>
    <t>.804  970810</t>
  </si>
  <si>
    <t>DB0KHT</t>
  </si>
  <si>
    <t>JO40FE</t>
  </si>
  <si>
    <t>DB0HRO</t>
  </si>
  <si>
    <t>JO64AD</t>
  </si>
  <si>
    <t>0.2</t>
  </si>
  <si>
    <t>.824  000516</t>
  </si>
  <si>
    <t>GB3MHX</t>
  </si>
  <si>
    <t>.838  990801</t>
  </si>
  <si>
    <t>SK0SHI</t>
  </si>
  <si>
    <t>JO89XK</t>
  </si>
  <si>
    <t>.848  000516</t>
  </si>
  <si>
    <t>OZ5SHF</t>
  </si>
  <si>
    <t>JO45WX</t>
  </si>
  <si>
    <t>.915  000516</t>
  </si>
  <si>
    <t>SK4SHI</t>
  </si>
  <si>
    <t>OZ4SHF</t>
  </si>
  <si>
    <t>JO65BV</t>
  </si>
  <si>
    <t>.907  000516</t>
  </si>
  <si>
    <t>.916  000623</t>
  </si>
  <si>
    <t>.920  990709</t>
  </si>
  <si>
    <t>.945  000516</t>
  </si>
  <si>
    <t>Sectoral horn</t>
  </si>
  <si>
    <t>.957  000516</t>
  </si>
  <si>
    <t>GB3CMS</t>
  </si>
  <si>
    <t>JO01GR</t>
  </si>
  <si>
    <t>Omni</t>
  </si>
  <si>
    <t xml:space="preserve">24192 MHz Beaconlist </t>
  </si>
  <si>
    <t>last updated October 9th -00</t>
  </si>
  <si>
    <t>+35 deg</t>
  </si>
  <si>
    <t>0.6</t>
  </si>
  <si>
    <t>0.1</t>
  </si>
  <si>
    <t>30 cm Dish</t>
  </si>
  <si>
    <t>DB0JL</t>
  </si>
  <si>
    <t>JO31MC</t>
  </si>
  <si>
    <t>0.01</t>
  </si>
  <si>
    <t>2*sect. horn</t>
  </si>
  <si>
    <t>150-360</t>
  </si>
  <si>
    <t>24192.800</t>
  </si>
  <si>
    <t>GB3MHK</t>
  </si>
  <si>
    <t>24192.860</t>
  </si>
  <si>
    <t>2x H-Horn</t>
  </si>
  <si>
    <t>24192,908 QRT</t>
  </si>
  <si>
    <t>OZ1IPU/b</t>
  </si>
  <si>
    <t>JO57GH</t>
  </si>
  <si>
    <t>24192,970 - 24193,080+ QRT</t>
  </si>
  <si>
    <t>2004-11-07</t>
  </si>
  <si>
    <t>EA4DAT</t>
  </si>
  <si>
    <t>IN80VB</t>
  </si>
  <si>
    <t>209.7  2004-11-07</t>
  </si>
  <si>
    <t>EN50MM</t>
  </si>
  <si>
    <t>439.2 2004-11-11</t>
  </si>
  <si>
    <t>447.1 2004-11-11</t>
  </si>
  <si>
    <t>HI06QF</t>
  </si>
  <si>
    <t>j-pole</t>
  </si>
  <si>
    <t>FN20BK</t>
  </si>
  <si>
    <t>OH5RAC</t>
  </si>
  <si>
    <t>KP30HU</t>
  </si>
  <si>
    <t>2004-07-23</t>
  </si>
  <si>
    <t>289.9  2004-07-23</t>
  </si>
  <si>
    <t>287.9  2004-07-23</t>
  </si>
  <si>
    <t>447.2  2004-07-29</t>
  </si>
  <si>
    <t>PI7CIS</t>
  </si>
  <si>
    <t>815.3  2004-07-30</t>
  </si>
  <si>
    <t>JO22MM</t>
  </si>
  <si>
    <t>dipole?</t>
  </si>
  <si>
    <t>5?</t>
  </si>
  <si>
    <t>JQ68TB</t>
  </si>
  <si>
    <t>475.2  2004-08-06</t>
  </si>
  <si>
    <t>928.5  2004-08-06</t>
  </si>
  <si>
    <t>920.7  2004-08-07</t>
  </si>
  <si>
    <t>TF3SIX</t>
  </si>
  <si>
    <t>HP94BX</t>
  </si>
  <si>
    <t>10?</t>
  </si>
  <si>
    <t>omni?</t>
  </si>
  <si>
    <t>056.5  2004-08-07</t>
  </si>
  <si>
    <t>OY6SMC</t>
  </si>
  <si>
    <t>035.4  2004-08-07</t>
  </si>
  <si>
    <t>EN71KB</t>
  </si>
  <si>
    <t>9A0BHH</t>
  </si>
  <si>
    <t>x-dipole</t>
  </si>
  <si>
    <t>EA5SIX</t>
  </si>
  <si>
    <t>IM98VX</t>
  </si>
  <si>
    <t>3 el</t>
  </si>
  <si>
    <t>KL7FU/B</t>
  </si>
  <si>
    <t>BQ11MM</t>
  </si>
  <si>
    <t>KN47JJ</t>
  </si>
  <si>
    <t>FF98OL</t>
  </si>
  <si>
    <t>CM99BS</t>
  </si>
  <si>
    <t>RE66II</t>
  </si>
  <si>
    <t>202.2  2004-11-21</t>
  </si>
  <si>
    <t>QRV????</t>
  </si>
  <si>
    <t>SK3GW/B</t>
  </si>
  <si>
    <t>JP80JH</t>
  </si>
  <si>
    <t>Rapporterad .956</t>
  </si>
  <si>
    <t>32 el yagi</t>
  </si>
  <si>
    <t>SK4BX/B</t>
  </si>
  <si>
    <t>LY2WN</t>
  </si>
  <si>
    <t>KO25GC</t>
  </si>
  <si>
    <t>KP20BB</t>
  </si>
  <si>
    <t>OH5UHF</t>
  </si>
  <si>
    <t>KP30HV</t>
  </si>
  <si>
    <t xml:space="preserve">70 MHz Beaconlist </t>
  </si>
  <si>
    <t>2x  turnstile</t>
  </si>
  <si>
    <t>ZS1FOR/B</t>
  </si>
  <si>
    <t>JF96FB</t>
  </si>
  <si>
    <t>ZS6MTL</t>
  </si>
  <si>
    <t>KG50IG</t>
  </si>
  <si>
    <t>GB3WSX</t>
  </si>
  <si>
    <t>IO80QW</t>
  </si>
  <si>
    <t>Z55ZRS</t>
  </si>
  <si>
    <t>Planned</t>
  </si>
  <si>
    <t>ZS6FOR</t>
  </si>
  <si>
    <t>GB3BAA</t>
  </si>
  <si>
    <t>IO91QP</t>
  </si>
  <si>
    <t>3 el. Yagi</t>
  </si>
  <si>
    <t>5 el.Yagi</t>
  </si>
  <si>
    <t>2 el Yagi</t>
  </si>
  <si>
    <t>GB3CFG</t>
  </si>
  <si>
    <t>IO74CR</t>
  </si>
  <si>
    <t>Z55ZMB</t>
  </si>
  <si>
    <t>JN76VK</t>
  </si>
  <si>
    <t>4 el.Yagi</t>
  </si>
  <si>
    <t>G4JNT/p</t>
  </si>
  <si>
    <t>IO80UU</t>
  </si>
  <si>
    <t>IP62MB</t>
  </si>
  <si>
    <t>loop</t>
  </si>
  <si>
    <t>GW3MHW</t>
  </si>
  <si>
    <t>IO82FK</t>
  </si>
  <si>
    <t>KM64FT</t>
  </si>
  <si>
    <t>6 el. Yagi</t>
  </si>
  <si>
    <t>EI4RF</t>
  </si>
  <si>
    <t>IO63WD</t>
  </si>
  <si>
    <t>2x 5 el. Yagi</t>
  </si>
  <si>
    <t>SJV900</t>
  </si>
  <si>
    <t>JO99MM</t>
  </si>
  <si>
    <t>GB3REB</t>
  </si>
  <si>
    <t>JO01GK</t>
  </si>
  <si>
    <t>GB3EAB</t>
  </si>
  <si>
    <t>JO02MM</t>
  </si>
  <si>
    <t>IM76HE</t>
  </si>
  <si>
    <t>4 el. Yagi</t>
  </si>
  <si>
    <t>45/135</t>
  </si>
  <si>
    <t>OY6BEC</t>
  </si>
  <si>
    <t>GF49JW</t>
  </si>
  <si>
    <t>D2BB</t>
  </si>
  <si>
    <t>JI61OE</t>
  </si>
  <si>
    <t>FJ09HD</t>
  </si>
  <si>
    <t>EL96WW</t>
  </si>
  <si>
    <t>FN65MM</t>
  </si>
  <si>
    <t>EN61MM</t>
  </si>
  <si>
    <t>JO59JV</t>
  </si>
  <si>
    <t>JN03SM</t>
  </si>
  <si>
    <t>EL09MM</t>
  </si>
  <si>
    <t>DM13AS</t>
  </si>
  <si>
    <t>JN01MM</t>
  </si>
  <si>
    <t>FN54PS</t>
  </si>
  <si>
    <t>KG47MM</t>
  </si>
  <si>
    <t>EL99GQ</t>
  </si>
  <si>
    <t>VK3RMH</t>
  </si>
  <si>
    <t>QF23OH</t>
  </si>
  <si>
    <t>PF95GD</t>
  </si>
  <si>
    <t>QF56MH</t>
  </si>
  <si>
    <t>OF78WB</t>
  </si>
  <si>
    <t>E-W</t>
  </si>
  <si>
    <t>KN12TN</t>
  </si>
  <si>
    <t>EN90MM</t>
  </si>
  <si>
    <t>PH57KP</t>
  </si>
  <si>
    <t>W2RTB</t>
  </si>
  <si>
    <t>FN13MM</t>
  </si>
  <si>
    <t>QH30JS</t>
  </si>
  <si>
    <t>N4HLF</t>
  </si>
  <si>
    <t>EL98HM</t>
  </si>
  <si>
    <t>JO54GH</t>
  </si>
  <si>
    <t>KP49XQ</t>
  </si>
  <si>
    <t>JO70WE</t>
  </si>
  <si>
    <t>FC52WK</t>
  </si>
  <si>
    <t>JA/Eu</t>
  </si>
  <si>
    <t>JO89KK</t>
  </si>
  <si>
    <t>FM06BT</t>
  </si>
  <si>
    <t>JP95HB</t>
  </si>
  <si>
    <t>FM19NE</t>
  </si>
  <si>
    <t>NE/SW</t>
  </si>
  <si>
    <t>W3VD</t>
  </si>
  <si>
    <t>RJ39RJ</t>
  </si>
  <si>
    <t>W7TNF</t>
  </si>
  <si>
    <t>CN87TB</t>
  </si>
  <si>
    <t>VE8BY/B</t>
  </si>
  <si>
    <t>FP53MM</t>
  </si>
  <si>
    <t>DB0AD</t>
  </si>
  <si>
    <t>JO40AQ</t>
  </si>
  <si>
    <t>VE4TEN</t>
  </si>
  <si>
    <t>OH9UHF</t>
  </si>
  <si>
    <t>HP1RCP</t>
  </si>
  <si>
    <t>F5XAS</t>
  </si>
  <si>
    <t>JN12BL</t>
  </si>
  <si>
    <t>JN33UT</t>
  </si>
  <si>
    <t>KM07QS</t>
  </si>
  <si>
    <t>LL93FO</t>
  </si>
  <si>
    <t>EK09LA</t>
  </si>
  <si>
    <t>EM09HW</t>
  </si>
  <si>
    <t>JN54QK</t>
  </si>
  <si>
    <t>FN30AS</t>
  </si>
  <si>
    <t>NJ06CC</t>
  </si>
  <si>
    <t>KI88MX</t>
  </si>
  <si>
    <t>IM12OR</t>
  </si>
  <si>
    <t>PM84JK</t>
  </si>
  <si>
    <t>BL11AP</t>
  </si>
  <si>
    <t>FH17MW</t>
  </si>
  <si>
    <t>NO14KX</t>
  </si>
  <si>
    <t>CM97BD</t>
  </si>
  <si>
    <t>EQ79AX</t>
  </si>
  <si>
    <t>OF87AV</t>
  </si>
  <si>
    <t>OL72CQ</t>
  </si>
  <si>
    <t>FK06NK</t>
  </si>
  <si>
    <t>RE78TW</t>
  </si>
  <si>
    <t>KG44DC</t>
  </si>
  <si>
    <t>KF15PF</t>
  </si>
  <si>
    <t>DM13CN</t>
  </si>
  <si>
    <t>JN67MT</t>
  </si>
  <si>
    <t>FN03MM</t>
  </si>
  <si>
    <t>EN19MU</t>
  </si>
  <si>
    <t>EM85EB</t>
  </si>
  <si>
    <t>IO91IN</t>
  </si>
  <si>
    <t>199.0  2005-02-14</t>
  </si>
  <si>
    <t>196.3  2005-02-11</t>
  </si>
  <si>
    <t>2003-09-28, LP</t>
  </si>
  <si>
    <t>2003-10-05, LP</t>
  </si>
  <si>
    <t>250.2  2003-09-20</t>
  </si>
  <si>
    <t>297.1  2003-07-11</t>
  </si>
  <si>
    <t>231.5  2002-08-16</t>
  </si>
  <si>
    <t>208.7  2004-06-11</t>
  </si>
  <si>
    <t>296.2  2003-01-04</t>
  </si>
  <si>
    <t>292.5  2003-01-01</t>
  </si>
  <si>
    <t>2002-09-25</t>
  </si>
  <si>
    <t>285.0  2002-09-11</t>
  </si>
  <si>
    <t>2001-11-04</t>
  </si>
  <si>
    <t>228.0  2002-08-24</t>
  </si>
  <si>
    <t>2005-02-05</t>
  </si>
  <si>
    <t>2005-02-14</t>
  </si>
  <si>
    <t>2005-02-19</t>
  </si>
  <si>
    <t>QRV?? Nil 2005-02-19</t>
  </si>
  <si>
    <t>IO91PS</t>
  </si>
  <si>
    <t>IT9X</t>
  </si>
  <si>
    <t>JM78SG</t>
  </si>
  <si>
    <t>205.0  2005-04-21</t>
  </si>
  <si>
    <t>257.6  2005-04-21</t>
  </si>
  <si>
    <t>9 dBd</t>
  </si>
  <si>
    <t>DB0RG</t>
  </si>
  <si>
    <t>JO51GO</t>
  </si>
  <si>
    <t>vert. Dipole</t>
  </si>
  <si>
    <t>JN61HV</t>
  </si>
  <si>
    <t>OX3SIX</t>
  </si>
  <si>
    <t>HP15EO</t>
  </si>
  <si>
    <t>SK3GK/B</t>
  </si>
  <si>
    <t>OE3LXB/B</t>
  </si>
  <si>
    <t>JN87MM</t>
  </si>
  <si>
    <t>T94FC/B</t>
  </si>
  <si>
    <t>JN93ET</t>
  </si>
  <si>
    <t>220.6 2005-05-16</t>
  </si>
  <si>
    <t>The choice of beacons to be in the list is based on the possibility to hear them at my QTH as well as the belief they are QRV. This beacon list is for my own convenience only.</t>
  </si>
  <si>
    <r>
      <t xml:space="preserve">Italic </t>
    </r>
    <r>
      <rPr>
        <b/>
        <sz val="11"/>
        <rFont val="Arial"/>
        <family val="2"/>
      </rPr>
      <t>font for the locator denotes that the exact locator is not known. The full locator is needed for the calculation of distance (QRB) and bearing (QTF).</t>
    </r>
  </si>
  <si>
    <t>I8EMG/B</t>
  </si>
  <si>
    <t>JM89BJ</t>
  </si>
  <si>
    <t>185.0  2005-05-21</t>
  </si>
  <si>
    <t>I5MXX</t>
  </si>
  <si>
    <t>JN53JU</t>
  </si>
  <si>
    <t>50 007.9  2005-05-21</t>
  </si>
  <si>
    <t>IZ1EPM/B</t>
  </si>
  <si>
    <t>JN34WR</t>
  </si>
  <si>
    <t>50 018.9  2005-05-21</t>
  </si>
  <si>
    <t>IQ4AD/B</t>
  </si>
  <si>
    <t>JN54DT</t>
  </si>
  <si>
    <t>50 057.3  2005-05-21</t>
  </si>
  <si>
    <t>50 055.9  2005-05-21</t>
  </si>
  <si>
    <t>LZ1JH/B</t>
  </si>
  <si>
    <t>KN22TK</t>
  </si>
  <si>
    <t>50012.4 2005-05-22</t>
  </si>
  <si>
    <t>HB9SIX/B</t>
  </si>
  <si>
    <t>JN47QF</t>
  </si>
  <si>
    <t>SR9FHA/B</t>
  </si>
  <si>
    <t>KN09MM</t>
  </si>
  <si>
    <t>50051.0  2005-05-28</t>
  </si>
  <si>
    <t>50048.6  2005-05-28</t>
  </si>
  <si>
    <t>265.0  2005-05-31</t>
  </si>
  <si>
    <t>2005-05-30</t>
  </si>
  <si>
    <t>267.3  2005-05-30</t>
  </si>
  <si>
    <t>277.7 2005-05-30</t>
  </si>
  <si>
    <t>29.0  2005-06-01</t>
  </si>
  <si>
    <t>24.9  2005-06-01</t>
  </si>
  <si>
    <t>7.1  2005-06-01</t>
  </si>
  <si>
    <t>215.6  2005-06-03</t>
  </si>
  <si>
    <t>242.8  2005-06-04</t>
  </si>
  <si>
    <t>195.0  2005-06-04</t>
  </si>
  <si>
    <t>50021.9  2005-05-31</t>
  </si>
  <si>
    <t>50067.1  2005-06-04</t>
  </si>
  <si>
    <t>Carrier, no keying</t>
  </si>
  <si>
    <t>282.3  2005-05-31</t>
  </si>
  <si>
    <t>50083.5  2005-05-31</t>
  </si>
  <si>
    <t>HA5BHA</t>
  </si>
  <si>
    <t>JN97PL</t>
  </si>
  <si>
    <t>224.4  2005-06-11</t>
  </si>
  <si>
    <t>182.5  2005-06-18</t>
  </si>
  <si>
    <t>180.0  2005-06-18</t>
  </si>
  <si>
    <t>50 054.5  2005-06-18</t>
  </si>
  <si>
    <t>JO57EI</t>
  </si>
  <si>
    <t>IQ1SP/B</t>
  </si>
  <si>
    <t>JN44VC</t>
  </si>
  <si>
    <t>EH1DVY/B</t>
  </si>
  <si>
    <t>IN81MM</t>
  </si>
  <si>
    <t>50074.2  2005-06-19</t>
  </si>
  <si>
    <t>C30P</t>
  </si>
  <si>
    <t>JN01SM</t>
  </si>
  <si>
    <t>255.7  2005-06-19</t>
  </si>
  <si>
    <t>263.2  2005-06-19</t>
  </si>
  <si>
    <t>50079.8  2005-06-23</t>
  </si>
  <si>
    <t>50075.3  2005-06-24</t>
  </si>
  <si>
    <t>50029.8  2005-06-24</t>
  </si>
  <si>
    <t>4N1ZNI</t>
  </si>
  <si>
    <t>KN03WH</t>
  </si>
  <si>
    <t>50045.8  2005-07-13</t>
  </si>
  <si>
    <t>50065.4  2005-06-25</t>
  </si>
  <si>
    <t>50 004.4  2005-06-24</t>
  </si>
  <si>
    <t>ditter 263.9 2005-06-25</t>
  </si>
  <si>
    <t>50077.2  2005-07-05</t>
  </si>
  <si>
    <t>15.8  2005-07-06</t>
  </si>
  <si>
    <t>50016.0  2005-07-06</t>
  </si>
  <si>
    <t>50042.2  2005-07-06</t>
  </si>
  <si>
    <t>471.2  2005-07-11</t>
  </si>
  <si>
    <t>408.7 2005-07-15</t>
  </si>
  <si>
    <t>489.0  2005-07-14</t>
  </si>
  <si>
    <t>421.0  2005-07-14</t>
  </si>
  <si>
    <t>JO55WM</t>
  </si>
  <si>
    <t>last updated July 25 -05</t>
  </si>
  <si>
    <t>21.0  2005-07-25</t>
  </si>
  <si>
    <t>237.7  2004-07-23 QRT nw?</t>
  </si>
  <si>
    <t>2003-08-05 Bad keying</t>
  </si>
  <si>
    <t>813,0 991226 QRV nw?</t>
  </si>
  <si>
    <t>1296,804.8 2005-08-21</t>
  </si>
  <si>
    <t>1296,800.0 2005-08-21</t>
  </si>
  <si>
    <t>1296,917.6 2005-08-21</t>
  </si>
  <si>
    <t>1296,852.6 2005-08-21</t>
  </si>
  <si>
    <t>1296,929.9 2005-08-21</t>
  </si>
  <si>
    <t>941,6 991226 QRV nw?</t>
  </si>
  <si>
    <t>QRV nw?</t>
  </si>
  <si>
    <t>1296,953.0 2005-08-21</t>
  </si>
  <si>
    <t>1296,970.0 2005-08-21</t>
  </si>
  <si>
    <t>last updated August 25 -05</t>
  </si>
  <si>
    <t>JO57TX</t>
  </si>
  <si>
    <t>50058.1  2005-08-27</t>
  </si>
  <si>
    <t>047.5  2004-08-06</t>
  </si>
  <si>
    <t>last updated August 31st -05</t>
  </si>
  <si>
    <t>call correct??</t>
  </si>
  <si>
    <t>50 023.4  2005-08-31</t>
  </si>
  <si>
    <t>KO02LL</t>
  </si>
  <si>
    <t>QRT until 2006-05-01</t>
  </si>
  <si>
    <t>last updated September 24 -05</t>
  </si>
  <si>
    <t>461.1 2005-09-24</t>
  </si>
  <si>
    <t>480.3  2005-09-24</t>
  </si>
  <si>
    <t>404.5 2005-09-24</t>
  </si>
  <si>
    <t>217.9  2005-12-30</t>
  </si>
  <si>
    <t>219.2  2005-12-30</t>
  </si>
  <si>
    <t>207.0  2004-05-29 QRV nw?</t>
  </si>
  <si>
    <t>2005-12-28</t>
  </si>
  <si>
    <t>CQ3SIX</t>
  </si>
  <si>
    <t>last updated January 23 -06</t>
  </si>
  <si>
    <t>IM12MS</t>
  </si>
  <si>
    <t>circular dipole</t>
  </si>
  <si>
    <t>SR4TEN</t>
  </si>
  <si>
    <t>JO94RG</t>
  </si>
  <si>
    <t>3 el/GP</t>
  </si>
  <si>
    <t>last updated March 07 -06</t>
  </si>
  <si>
    <t>PY2RFF</t>
  </si>
  <si>
    <t>GG67AL</t>
  </si>
  <si>
    <t>JP80OQ</t>
  </si>
</sst>
</file>

<file path=xl/styles.xml><?xml version="1.0" encoding="utf-8"?>
<styleSheet xmlns="http://schemas.openxmlformats.org/spreadsheetml/2006/main">
  <numFmts count="7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kr&quot;\ #,##0;&quot;kr&quot;\ \-#,##0"/>
    <numFmt numFmtId="165" formatCode="&quot;kr&quot;\ #,##0;[Red]&quot;kr&quot;\ \-#,##0"/>
    <numFmt numFmtId="166" formatCode="&quot;kr&quot;\ #,##0.00;&quot;kr&quot;\ \-#,##0.00"/>
    <numFmt numFmtId="167" formatCode="&quot;kr&quot;\ #,##0.00;[Red]&quot;kr&quot;\ \-#,##0.00"/>
    <numFmt numFmtId="168" formatCode="0\ %"/>
    <numFmt numFmtId="169" formatCode="0.00\ %"/>
    <numFmt numFmtId="170" formatCode="#\ ?/?"/>
    <numFmt numFmtId="171" formatCode="#\ ??/??"/>
    <numFmt numFmtId="172" formatCode="dd/mm/yy"/>
    <numFmt numFmtId="173" formatCode="dd/mm/yy\ hh:mm"/>
    <numFmt numFmtId="174" formatCode="&quot;$&quot;#,##0_);\(&quot;$&quot;#,##0\)"/>
    <numFmt numFmtId="175" formatCode="&quot;$&quot;#,##0_);[Red]\(&quot;$&quot;#,##0\)"/>
    <numFmt numFmtId="176" formatCode="&quot;$&quot;#,##0.00_);\(&quot;$&quot;#,##0.00\)"/>
    <numFmt numFmtId="177" formatCode="&quot;$&quot;#,##0.00_);[Red]\(&quot;$&quot;#,##0.00\)"/>
    <numFmt numFmtId="178" formatCode="d\.m\.yy"/>
    <numFmt numFmtId="179" formatCode="d\.mmm\.yy"/>
    <numFmt numFmtId="180" formatCode="d\.mmm"/>
    <numFmt numFmtId="181" formatCode="mmm\.yy"/>
    <numFmt numFmtId="182" formatCode="h:mm"/>
    <numFmt numFmtId="183" formatCode="h:mm:ss"/>
    <numFmt numFmtId="184" formatCode="d\.m\.yy\ h:mm"/>
    <numFmt numFmtId="185" formatCode="#,##0\ &quot;DM&quot;;\-#,##0\ &quot;DM&quot;"/>
    <numFmt numFmtId="186" formatCode="#,##0\ &quot;DM&quot;;[Red]\-#,##0\ &quot;DM&quot;"/>
    <numFmt numFmtId="187" formatCode="#,##0.00\ &quot;DM&quot;;\-#,##0.00\ &quot;DM&quot;"/>
    <numFmt numFmtId="188" formatCode="#,##0.00\ &quot;DM&quot;;[Red]\-#,##0.00\ &quot;DM&quot;"/>
    <numFmt numFmtId="189" formatCode="_-* #,##0\ &quot;DM&quot;_-;\-* #,##0\ &quot;DM&quot;_-;_-* &quot;-&quot;\ &quot;DM&quot;_-;_-@_-"/>
    <numFmt numFmtId="190" formatCode="_-* #,##0\ _D_M_-;\-* #,##0\ _D_M_-;_-* &quot;-&quot;\ _D_M_-;_-@_-"/>
    <numFmt numFmtId="191" formatCode="_-* #,##0.00\ &quot;DM&quot;_-;\-* #,##0.00\ &quot;DM&quot;_-;_-* &quot;-&quot;??\ &quot;DM&quot;_-;_-@_-"/>
    <numFmt numFmtId="192" formatCode="_-* #,##0.00\ _D_M_-;\-* #,##0.00\ _D_M_-;_-* &quot;-&quot;??\ _D_M_-;_-@_-"/>
    <numFmt numFmtId="193" formatCode="0.00000"/>
    <numFmt numFmtId="194" formatCode="0.000"/>
    <numFmt numFmtId="195" formatCode="0.0000000"/>
    <numFmt numFmtId="196" formatCode="0.000000000"/>
    <numFmt numFmtId="197" formatCode="0.0E+00"/>
    <numFmt numFmtId="198" formatCode="0.000E+00"/>
    <numFmt numFmtId="199" formatCode="0.0000E+00"/>
    <numFmt numFmtId="200" formatCode="0.00000E+00"/>
    <numFmt numFmtId="201" formatCode="0.000000E+00"/>
    <numFmt numFmtId="202" formatCode="0.0000000E+00"/>
    <numFmt numFmtId="203" formatCode="0.00000000E+00"/>
    <numFmt numFmtId="204" formatCode="0.000000000E+00"/>
    <numFmt numFmtId="205" formatCode="0.0000000000E+00"/>
    <numFmt numFmtId="206" formatCode="0.00000000000E+00"/>
    <numFmt numFmtId="207" formatCode="0.000000000000E+00"/>
    <numFmt numFmtId="208" formatCode="0.0000000000000E+00"/>
    <numFmt numFmtId="209" formatCode="0.00000000000000E+00"/>
    <numFmt numFmtId="210" formatCode="0.000000000000000E+00"/>
    <numFmt numFmtId="211" formatCode="0.0000000000000000E+00"/>
    <numFmt numFmtId="212" formatCode="0.00000000000000000E+00"/>
    <numFmt numFmtId="213" formatCode="0.000000000000000000E+00"/>
    <numFmt numFmtId="214" formatCode="#,##0;\-#,##0"/>
    <numFmt numFmtId="215" formatCode="#,##0;[Red]\-#,##0"/>
    <numFmt numFmtId="216" formatCode="#,##0.00;\-#,##0.00"/>
    <numFmt numFmtId="217" formatCode="#,##0.00;[Red]\-#,##0.00"/>
    <numFmt numFmtId="218" formatCode="_ &quot;kr&quot;\ * #,##0_ ;_ &quot;kr&quot;\ * \-#,##0_ ;_ &quot;kr&quot;\ * &quot;-&quot;_ ;_ @_ "/>
    <numFmt numFmtId="219" formatCode="_ * #,##0_ ;_ * \-#,##0_ ;_ * &quot;-&quot;_ ;_ @_ "/>
    <numFmt numFmtId="220" formatCode="_ &quot;kr&quot;\ * #,##0.00_ ;_ &quot;kr&quot;\ * \-#,##0.00_ ;_ &quot;kr&quot;\ * &quot;-&quot;??_ ;_ @_ "/>
    <numFmt numFmtId="221" formatCode="_ * #,##0.00_ ;_ * \-#,##0.00_ ;_ * &quot;-&quot;??_ ;_ @_ "/>
    <numFmt numFmtId="222" formatCode="&quot;Ja&quot;;&quot;Ja&quot;;&quot;Nej&quot;"/>
    <numFmt numFmtId="223" formatCode="&quot;Sant&quot;;&quot;Sant&quot;;&quot;Falskt&quot;"/>
    <numFmt numFmtId="224" formatCode="&quot;På&quot;;&quot;På&quot;;&quot;Av&quot;"/>
    <numFmt numFmtId="225" formatCode="0.0000"/>
  </numFmts>
  <fonts count="16">
    <font>
      <sz val="10"/>
      <name val="Arial"/>
      <family val="0"/>
    </font>
    <font>
      <b/>
      <sz val="10"/>
      <name val="Arial"/>
      <family val="0"/>
    </font>
    <font>
      <i/>
      <sz val="10"/>
      <name val="Arial"/>
      <family val="0"/>
    </font>
    <font>
      <b/>
      <i/>
      <sz val="10"/>
      <name val="Arial"/>
      <family val="0"/>
    </font>
    <font>
      <b/>
      <sz val="18"/>
      <name val="Book Antiqua"/>
      <family val="0"/>
    </font>
    <font>
      <b/>
      <sz val="10"/>
      <name val="Book Antiqua"/>
      <family val="0"/>
    </font>
    <font>
      <b/>
      <sz val="16"/>
      <name val="Book Antiqua"/>
      <family val="1"/>
    </font>
    <font>
      <b/>
      <sz val="8"/>
      <name val="Book Antiqua"/>
      <family val="0"/>
    </font>
    <font>
      <sz val="8"/>
      <name val="Book Antiqua"/>
      <family val="0"/>
    </font>
    <font>
      <sz val="10"/>
      <name val="Book Antiqua"/>
      <family val="0"/>
    </font>
    <font>
      <b/>
      <sz val="9"/>
      <name val="Book Antiqua"/>
      <family val="1"/>
    </font>
    <font>
      <sz val="48"/>
      <color indexed="10"/>
      <name val="Arial"/>
      <family val="2"/>
    </font>
    <font>
      <b/>
      <sz val="14"/>
      <name val="Arial"/>
      <family val="2"/>
    </font>
    <font>
      <b/>
      <sz val="11"/>
      <name val="Arial"/>
      <family val="2"/>
    </font>
    <font>
      <i/>
      <sz val="10"/>
      <name val="Book Antiqua"/>
      <family val="1"/>
    </font>
    <font>
      <b/>
      <i/>
      <sz val="11"/>
      <name val="Arial"/>
      <family val="2"/>
    </font>
  </fonts>
  <fills count="8">
    <fill>
      <patternFill/>
    </fill>
    <fill>
      <patternFill patternType="gray125"/>
    </fill>
    <fill>
      <patternFill patternType="solid">
        <fgColor indexed="9"/>
        <bgColor indexed="64"/>
      </patternFill>
    </fill>
    <fill>
      <patternFill patternType="solid">
        <fgColor indexed="34"/>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s>
  <borders count="9">
    <border>
      <left/>
      <right/>
      <top/>
      <bottom/>
      <diagonal/>
    </border>
    <border>
      <left>
        <color indexed="63"/>
      </left>
      <right style="medium"/>
      <top>
        <color indexed="63"/>
      </top>
      <bottom>
        <color indexed="63"/>
      </bottom>
    </border>
    <border>
      <left style="hair"/>
      <right style="hair"/>
      <top>
        <color indexed="63"/>
      </top>
      <bottom>
        <color indexed="63"/>
      </bottom>
    </border>
    <border>
      <left style="hair"/>
      <right style="hair"/>
      <top style="hair"/>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style="hair"/>
      <right style="hair"/>
      <top style="hair"/>
      <bottom style="hair"/>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18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194" fontId="4" fillId="2" borderId="0" xfId="0" applyNumberFormat="1" applyFont="1" applyFill="1" applyAlignment="1">
      <alignment horizontal="left"/>
    </xf>
    <xf numFmtId="0" fontId="5" fillId="2" borderId="0" xfId="0" applyFont="1" applyFill="1" applyAlignment="1">
      <alignment horizontal="center"/>
    </xf>
    <xf numFmtId="0" fontId="6" fillId="2" borderId="0" xfId="0" applyFont="1" applyFill="1" applyAlignment="1">
      <alignment horizontal="left"/>
    </xf>
    <xf numFmtId="1" fontId="7" fillId="2" borderId="0" xfId="0" applyNumberFormat="1" applyFont="1" applyFill="1" applyAlignment="1">
      <alignment horizontal="center"/>
    </xf>
    <xf numFmtId="0" fontId="6" fillId="2" borderId="0" xfId="0" applyFont="1" applyFill="1" applyAlignment="1">
      <alignment horizontal="right"/>
    </xf>
    <xf numFmtId="1" fontId="8" fillId="2" borderId="0" xfId="0" applyNumberFormat="1" applyFont="1" applyFill="1" applyAlignment="1">
      <alignment horizontal="center"/>
    </xf>
    <xf numFmtId="0" fontId="8" fillId="2" borderId="1" xfId="0" applyFont="1" applyFill="1" applyBorder="1" applyAlignment="1">
      <alignment horizontal="center"/>
    </xf>
    <xf numFmtId="0" fontId="8" fillId="0" borderId="0" xfId="0" applyFont="1" applyAlignment="1">
      <alignment/>
    </xf>
    <xf numFmtId="0" fontId="7" fillId="2" borderId="2" xfId="0" applyFont="1" applyFill="1" applyBorder="1" applyAlignment="1">
      <alignment/>
    </xf>
    <xf numFmtId="197" fontId="8" fillId="0" borderId="0" xfId="0" applyNumberFormat="1" applyFont="1" applyAlignment="1">
      <alignment/>
    </xf>
    <xf numFmtId="1" fontId="8" fillId="0" borderId="0" xfId="0" applyNumberFormat="1" applyFont="1" applyAlignment="1">
      <alignment/>
    </xf>
    <xf numFmtId="0" fontId="9" fillId="0" borderId="0" xfId="0" applyFont="1" applyAlignment="1">
      <alignment/>
    </xf>
    <xf numFmtId="194" fontId="7" fillId="2" borderId="0" xfId="0" applyNumberFormat="1" applyFont="1" applyFill="1" applyAlignment="1">
      <alignment horizontal="left"/>
    </xf>
    <xf numFmtId="0" fontId="7" fillId="2" borderId="0" xfId="0" applyFont="1" applyFill="1" applyAlignment="1">
      <alignment horizontal="center"/>
    </xf>
    <xf numFmtId="0" fontId="7" fillId="2" borderId="3" xfId="0" applyFont="1" applyFill="1" applyBorder="1" applyAlignment="1">
      <alignment/>
    </xf>
    <xf numFmtId="194" fontId="7" fillId="2" borderId="4" xfId="0" applyNumberFormat="1" applyFont="1" applyFill="1" applyBorder="1" applyAlignment="1">
      <alignment horizontal="center"/>
    </xf>
    <xf numFmtId="0" fontId="7" fillId="2" borderId="4" xfId="0" applyFont="1" applyFill="1" applyBorder="1" applyAlignment="1">
      <alignment horizontal="center"/>
    </xf>
    <xf numFmtId="1" fontId="7" fillId="2" borderId="4" xfId="0" applyNumberFormat="1" applyFont="1" applyFill="1" applyBorder="1" applyAlignment="1">
      <alignment horizontal="center"/>
    </xf>
    <xf numFmtId="193" fontId="7" fillId="2" borderId="4" xfId="0" applyNumberFormat="1" applyFont="1" applyFill="1" applyBorder="1" applyAlignment="1">
      <alignment horizontal="center"/>
    </xf>
    <xf numFmtId="193" fontId="7" fillId="2" borderId="5" xfId="0" applyNumberFormat="1" applyFont="1" applyFill="1" applyBorder="1" applyAlignment="1">
      <alignment horizontal="center"/>
    </xf>
    <xf numFmtId="193" fontId="7" fillId="2" borderId="6" xfId="0" applyNumberFormat="1" applyFont="1" applyFill="1" applyBorder="1" applyAlignment="1">
      <alignment horizontal="center"/>
    </xf>
    <xf numFmtId="193" fontId="7" fillId="2" borderId="7" xfId="0" applyNumberFormat="1" applyFont="1" applyFill="1" applyBorder="1" applyAlignment="1">
      <alignment horizontal="center"/>
    </xf>
    <xf numFmtId="0" fontId="7" fillId="0" borderId="0" xfId="0" applyFont="1" applyBorder="1" applyAlignment="1">
      <alignment horizontal="center"/>
    </xf>
    <xf numFmtId="194" fontId="9" fillId="0" borderId="0" xfId="0" applyNumberFormat="1" applyFont="1" applyAlignment="1">
      <alignment horizontal="center"/>
    </xf>
    <xf numFmtId="0" fontId="9" fillId="0" borderId="0" xfId="0" applyFont="1" applyAlignment="1">
      <alignment horizontal="center"/>
    </xf>
    <xf numFmtId="1" fontId="9" fillId="0" borderId="0" xfId="0" applyNumberFormat="1" applyFont="1" applyAlignment="1">
      <alignment horizontal="center"/>
    </xf>
    <xf numFmtId="1" fontId="8" fillId="0" borderId="0" xfId="0" applyNumberFormat="1" applyFont="1" applyAlignment="1">
      <alignment horizontal="center"/>
    </xf>
    <xf numFmtId="0" fontId="8" fillId="0" borderId="0" xfId="0" applyFont="1" applyAlignment="1">
      <alignment horizontal="center"/>
    </xf>
    <xf numFmtId="0" fontId="8" fillId="0" borderId="1" xfId="0" applyFont="1" applyBorder="1" applyAlignment="1">
      <alignment/>
    </xf>
    <xf numFmtId="193" fontId="8" fillId="0" borderId="0" xfId="0" applyNumberFormat="1" applyFont="1" applyAlignment="1">
      <alignment/>
    </xf>
    <xf numFmtId="193" fontId="8" fillId="0" borderId="2" xfId="0" applyNumberFormat="1" applyFont="1" applyBorder="1" applyAlignment="1">
      <alignment/>
    </xf>
    <xf numFmtId="0" fontId="8" fillId="0" borderId="0" xfId="0" applyFont="1" applyFill="1" applyBorder="1" applyAlignment="1">
      <alignment/>
    </xf>
    <xf numFmtId="193" fontId="8" fillId="0" borderId="0" xfId="0" applyNumberFormat="1" applyFont="1" applyBorder="1" applyAlignment="1">
      <alignment/>
    </xf>
    <xf numFmtId="193" fontId="8" fillId="0" borderId="1" xfId="0" applyNumberFormat="1" applyFont="1" applyBorder="1" applyAlignment="1">
      <alignment/>
    </xf>
    <xf numFmtId="193" fontId="8" fillId="0" borderId="0" xfId="0" applyNumberFormat="1" applyFont="1" applyAlignment="1">
      <alignment horizontal="center"/>
    </xf>
    <xf numFmtId="0" fontId="8" fillId="0" borderId="0" xfId="0" applyFont="1" applyBorder="1" applyAlignment="1">
      <alignment/>
    </xf>
    <xf numFmtId="0" fontId="8" fillId="0" borderId="2" xfId="0" applyFont="1" applyBorder="1" applyAlignment="1">
      <alignment/>
    </xf>
    <xf numFmtId="194" fontId="6" fillId="2" borderId="0" xfId="0" applyNumberFormat="1" applyFont="1" applyFill="1" applyAlignment="1">
      <alignment horizontal="left"/>
    </xf>
    <xf numFmtId="0" fontId="8" fillId="0" borderId="1" xfId="0" applyFont="1" applyBorder="1" applyAlignment="1">
      <alignment horizontal="center"/>
    </xf>
    <xf numFmtId="193" fontId="8" fillId="0" borderId="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49" fontId="8" fillId="0" borderId="0" xfId="0" applyNumberFormat="1" applyFont="1" applyAlignment="1">
      <alignment horizontal="center"/>
    </xf>
    <xf numFmtId="0" fontId="9" fillId="3" borderId="0" xfId="0" applyFont="1" applyFill="1" applyAlignment="1">
      <alignment horizontal="center"/>
    </xf>
    <xf numFmtId="0" fontId="9" fillId="4" borderId="0" xfId="0" applyFont="1" applyFill="1" applyAlignment="1">
      <alignment horizontal="center"/>
    </xf>
    <xf numFmtId="0" fontId="9" fillId="4" borderId="0" xfId="0" applyFont="1" applyFill="1" applyAlignment="1">
      <alignment horizontal="center"/>
    </xf>
    <xf numFmtId="0" fontId="9" fillId="3" borderId="0" xfId="0" applyFont="1" applyFill="1" applyAlignment="1">
      <alignment horizontal="center"/>
    </xf>
    <xf numFmtId="0" fontId="9" fillId="0" borderId="0" xfId="0" applyFont="1" applyFill="1" applyAlignment="1">
      <alignment horizontal="center"/>
    </xf>
    <xf numFmtId="0" fontId="9" fillId="5" borderId="0" xfId="0" applyFont="1" applyFill="1" applyAlignment="1">
      <alignment horizontal="center"/>
    </xf>
    <xf numFmtId="3" fontId="8" fillId="0" borderId="1" xfId="0" applyNumberFormat="1" applyFont="1" applyBorder="1" applyAlignment="1">
      <alignment horizontal="center"/>
    </xf>
    <xf numFmtId="49" fontId="8" fillId="0" borderId="1" xfId="0" applyNumberFormat="1" applyFont="1" applyBorder="1" applyAlignment="1">
      <alignment horizontal="center"/>
    </xf>
    <xf numFmtId="0" fontId="8" fillId="2" borderId="1" xfId="0" applyFont="1" applyFill="1" applyBorder="1" applyAlignment="1">
      <alignment horizontal="center"/>
    </xf>
    <xf numFmtId="1" fontId="8" fillId="0" borderId="0" xfId="0" applyNumberFormat="1" applyFont="1" applyAlignment="1">
      <alignment horizontal="center"/>
    </xf>
    <xf numFmtId="0" fontId="8" fillId="0" borderId="0" xfId="0" applyFont="1" applyAlignment="1">
      <alignment horizontal="center"/>
    </xf>
    <xf numFmtId="193" fontId="8" fillId="0" borderId="1" xfId="0" applyNumberFormat="1" applyFont="1" applyBorder="1" applyAlignment="1">
      <alignment horizontal="center"/>
    </xf>
    <xf numFmtId="0" fontId="9" fillId="0" borderId="0" xfId="0" applyFont="1" applyFill="1" applyAlignment="1">
      <alignment horizontal="center"/>
    </xf>
    <xf numFmtId="49" fontId="10" fillId="5" borderId="0" xfId="0" applyNumberFormat="1" applyFont="1" applyFill="1" applyAlignment="1">
      <alignment horizontal="center"/>
    </xf>
    <xf numFmtId="0" fontId="9" fillId="0" borderId="0" xfId="0" applyFont="1" applyAlignment="1">
      <alignment horizontal="center"/>
    </xf>
    <xf numFmtId="1" fontId="9" fillId="0" borderId="0" xfId="0" applyNumberFormat="1" applyFont="1" applyAlignment="1">
      <alignment horizontal="center"/>
    </xf>
    <xf numFmtId="49" fontId="8" fillId="0" borderId="1" xfId="0" applyNumberFormat="1" applyFont="1" applyBorder="1" applyAlignment="1">
      <alignment horizontal="center"/>
    </xf>
    <xf numFmtId="225" fontId="9" fillId="0" borderId="0" xfId="0" applyNumberFormat="1" applyFont="1" applyAlignment="1">
      <alignment horizontal="center"/>
    </xf>
    <xf numFmtId="225" fontId="9" fillId="0" borderId="0" xfId="0" applyNumberFormat="1" applyFont="1" applyAlignment="1">
      <alignment horizontal="center"/>
    </xf>
    <xf numFmtId="0" fontId="0" fillId="4" borderId="8" xfId="0" applyFill="1" applyBorder="1" applyAlignment="1">
      <alignment/>
    </xf>
    <xf numFmtId="0" fontId="0" fillId="5" borderId="8" xfId="0" applyFill="1" applyBorder="1" applyAlignment="1">
      <alignment/>
    </xf>
    <xf numFmtId="0" fontId="11" fillId="6" borderId="0" xfId="0" applyFont="1" applyFill="1" applyAlignment="1">
      <alignment horizontal="centerContinuous"/>
    </xf>
    <xf numFmtId="0" fontId="0" fillId="6" borderId="0" xfId="0" applyFill="1" applyAlignment="1">
      <alignment/>
    </xf>
    <xf numFmtId="0" fontId="12" fillId="6" borderId="0" xfId="0" applyFont="1" applyFill="1" applyAlignment="1">
      <alignment horizontal="right"/>
    </xf>
    <xf numFmtId="14" fontId="0" fillId="6" borderId="0" xfId="0" applyNumberFormat="1" applyFill="1" applyAlignment="1">
      <alignment/>
    </xf>
    <xf numFmtId="0" fontId="13" fillId="6" borderId="0" xfId="0" applyFont="1" applyFill="1" applyAlignment="1">
      <alignment/>
    </xf>
    <xf numFmtId="0" fontId="1" fillId="6" borderId="8" xfId="0" applyFont="1" applyFill="1" applyBorder="1" applyAlignment="1">
      <alignment horizontal="center"/>
    </xf>
    <xf numFmtId="0" fontId="1" fillId="6" borderId="0" xfId="0" applyFont="1" applyFill="1" applyAlignment="1">
      <alignment/>
    </xf>
    <xf numFmtId="0" fontId="11" fillId="6" borderId="0" xfId="0" applyFont="1" applyFill="1" applyAlignment="1">
      <alignment horizontal="center"/>
    </xf>
    <xf numFmtId="14" fontId="0" fillId="7" borderId="8" xfId="0" applyNumberFormat="1" applyFill="1" applyBorder="1" applyAlignment="1">
      <alignment horizontal="center" vertical="center"/>
    </xf>
    <xf numFmtId="0" fontId="14" fillId="0" borderId="0" xfId="0" applyFont="1" applyAlignment="1">
      <alignment horizontal="center"/>
    </xf>
    <xf numFmtId="0" fontId="13" fillId="6" borderId="0" xfId="0" applyFont="1" applyFill="1" applyAlignment="1">
      <alignment horizontal="left" vertical="center" wrapText="1"/>
    </xf>
    <xf numFmtId="0" fontId="13" fillId="6" borderId="0" xfId="0" applyFont="1" applyFill="1" applyAlignment="1">
      <alignment horizontal="left" wrapText="1"/>
    </xf>
    <xf numFmtId="0" fontId="13" fillId="6" borderId="0" xfId="0" applyFont="1" applyFill="1" applyAlignment="1">
      <alignment horizontal="left" vertical="center" wrapText="1"/>
    </xf>
    <xf numFmtId="0" fontId="13" fillId="6" borderId="0" xfId="0" applyFont="1" applyFill="1" applyAlignment="1">
      <alignment horizontal="left" wrapText="1"/>
    </xf>
    <xf numFmtId="0" fontId="15" fillId="6" borderId="0" xfId="0" applyFont="1" applyFill="1" applyAlignment="1">
      <alignment horizontal="left" vertical="center" wrapText="1"/>
    </xf>
  </cellXfs>
  <cellStyles count="8">
    <cellStyle name="Normal" xfId="0"/>
    <cellStyle name="Comma [0]" xfId="15"/>
    <cellStyle name="Currency [0]"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2"/>
  <sheetViews>
    <sheetView tabSelected="1" zoomScale="90" zoomScaleNormal="90" workbookViewId="0" topLeftCell="A1">
      <selection activeCell="I29" sqref="I29"/>
    </sheetView>
  </sheetViews>
  <sheetFormatPr defaultColWidth="9.140625" defaultRowHeight="12.75"/>
  <cols>
    <col min="1" max="3" width="9.140625" style="66" customWidth="1"/>
    <col min="4" max="4" width="11.57421875" style="66" customWidth="1"/>
    <col min="5" max="13" width="9.140625" style="66" customWidth="1"/>
    <col min="14" max="14" width="10.00390625" style="66" customWidth="1"/>
    <col min="15" max="16384" width="9.140625" style="66" customWidth="1"/>
  </cols>
  <sheetData>
    <row r="1" spans="1:15" ht="59.25">
      <c r="A1" s="65" t="s">
        <v>0</v>
      </c>
      <c r="B1" s="65"/>
      <c r="C1" s="65"/>
      <c r="D1" s="65"/>
      <c r="E1" s="65"/>
      <c r="F1" s="65"/>
      <c r="G1" s="65"/>
      <c r="H1" s="65"/>
      <c r="I1" s="65"/>
      <c r="J1" s="65"/>
      <c r="K1" s="65"/>
      <c r="L1" s="65"/>
      <c r="M1" s="65"/>
      <c r="N1" s="65"/>
      <c r="O1" s="72"/>
    </row>
    <row r="2" spans="2:4" ht="18">
      <c r="B2" s="67" t="s">
        <v>1</v>
      </c>
      <c r="C2" s="67"/>
      <c r="D2" s="73">
        <v>38783</v>
      </c>
    </row>
    <row r="3" spans="2:4" ht="12.75" customHeight="1">
      <c r="B3" s="67"/>
      <c r="C3" s="67"/>
      <c r="D3" s="68"/>
    </row>
    <row r="4" ht="15">
      <c r="B4" s="69" t="s">
        <v>2</v>
      </c>
    </row>
    <row r="5" ht="15">
      <c r="B5" s="69"/>
    </row>
    <row r="6" spans="2:14" ht="30" customHeight="1">
      <c r="B6" s="77" t="s">
        <v>3</v>
      </c>
      <c r="C6" s="77"/>
      <c r="D6" s="77"/>
      <c r="E6" s="77"/>
      <c r="F6" s="77"/>
      <c r="G6" s="77"/>
      <c r="H6" s="77"/>
      <c r="I6" s="77"/>
      <c r="J6" s="77"/>
      <c r="K6" s="77"/>
      <c r="L6" s="77"/>
      <c r="M6" s="77"/>
      <c r="N6" s="75"/>
    </row>
    <row r="8" ht="15">
      <c r="B8" s="69" t="s">
        <v>4</v>
      </c>
    </row>
    <row r="9" ht="15">
      <c r="B9" s="69"/>
    </row>
    <row r="10" spans="2:14" ht="31.5" customHeight="1">
      <c r="B10" s="78" t="s">
        <v>5</v>
      </c>
      <c r="C10" s="78"/>
      <c r="D10" s="78"/>
      <c r="E10" s="78"/>
      <c r="F10" s="78"/>
      <c r="G10" s="78"/>
      <c r="H10" s="78"/>
      <c r="I10" s="78"/>
      <c r="J10" s="78"/>
      <c r="K10" s="78"/>
      <c r="L10" s="78"/>
      <c r="M10" s="78"/>
      <c r="N10" s="76"/>
    </row>
    <row r="11" ht="15">
      <c r="B11" s="69"/>
    </row>
    <row r="12" spans="2:14" ht="28.5" customHeight="1">
      <c r="B12" s="78" t="s">
        <v>969</v>
      </c>
      <c r="C12" s="78"/>
      <c r="D12" s="78"/>
      <c r="E12" s="78"/>
      <c r="F12" s="78"/>
      <c r="G12" s="78"/>
      <c r="H12" s="78"/>
      <c r="I12" s="78"/>
      <c r="J12" s="78"/>
      <c r="K12" s="78"/>
      <c r="L12" s="78"/>
      <c r="M12" s="78"/>
      <c r="N12" s="76"/>
    </row>
    <row r="14" ht="15">
      <c r="B14" s="69" t="s">
        <v>6</v>
      </c>
    </row>
    <row r="16" spans="2:3" ht="12.75">
      <c r="B16" s="70" t="s">
        <v>7</v>
      </c>
      <c r="C16" s="71" t="s">
        <v>8</v>
      </c>
    </row>
    <row r="17" spans="2:3" ht="12.75">
      <c r="B17" s="63"/>
      <c r="C17" s="71" t="s">
        <v>9</v>
      </c>
    </row>
    <row r="18" spans="2:3" ht="12.75">
      <c r="B18" s="64"/>
      <c r="C18" s="71" t="s">
        <v>10</v>
      </c>
    </row>
    <row r="19" ht="12.75">
      <c r="C19" s="71"/>
    </row>
    <row r="20" spans="2:13" ht="28.5" customHeight="1">
      <c r="B20" s="79" t="s">
        <v>970</v>
      </c>
      <c r="C20" s="79"/>
      <c r="D20" s="79"/>
      <c r="E20" s="79"/>
      <c r="F20" s="79"/>
      <c r="G20" s="79"/>
      <c r="H20" s="79"/>
      <c r="I20" s="79"/>
      <c r="J20" s="79"/>
      <c r="K20" s="79"/>
      <c r="L20" s="79"/>
      <c r="M20" s="79"/>
    </row>
    <row r="22" spans="2:14" ht="27.75" customHeight="1">
      <c r="B22" s="78" t="s">
        <v>11</v>
      </c>
      <c r="C22" s="78"/>
      <c r="D22" s="78"/>
      <c r="E22" s="78"/>
      <c r="F22" s="78"/>
      <c r="G22" s="78"/>
      <c r="H22" s="78"/>
      <c r="I22" s="78"/>
      <c r="J22" s="78"/>
      <c r="K22" s="78"/>
      <c r="L22" s="78"/>
      <c r="M22" s="78"/>
      <c r="N22" s="76"/>
    </row>
  </sheetData>
  <mergeCells count="5">
    <mergeCell ref="B6:M6"/>
    <mergeCell ref="B10:M10"/>
    <mergeCell ref="B12:M12"/>
    <mergeCell ref="B22:M22"/>
    <mergeCell ref="B20:M20"/>
  </mergeCells>
  <printOptions/>
  <pageMargins left="0.75" right="0.75" top="1" bottom="1" header="0.5" footer="0.5"/>
  <pageSetup orientation="landscape" paperSize="9" r:id="rId1"/>
</worksheet>
</file>

<file path=xl/worksheets/sheet10.xml><?xml version="1.0" encoding="utf-8"?>
<worksheet xmlns="http://schemas.openxmlformats.org/spreadsheetml/2006/main" xmlns:r="http://schemas.openxmlformats.org/officeDocument/2006/relationships">
  <dimension ref="A1:X34"/>
  <sheetViews>
    <sheetView zoomScale="130" zoomScaleNormal="130" workbookViewId="0" topLeftCell="A1">
      <pane xSplit="9" ySplit="3" topLeftCell="J4" activePane="bottomRight" state="frozen"/>
      <selection pane="topLeft" activeCell="A1" sqref="A1"/>
      <selection pane="topRight" activeCell="G1" sqref="G1"/>
      <selection pane="bottomLeft" activeCell="A3" sqref="A3"/>
      <selection pane="bottomRight" activeCell="I18" sqref="I18"/>
    </sheetView>
  </sheetViews>
  <sheetFormatPr defaultColWidth="9.140625" defaultRowHeight="12.75"/>
  <cols>
    <col min="1" max="1" width="9.7109375" style="24" customWidth="1"/>
    <col min="2" max="2" width="9.57421875" style="25" customWidth="1"/>
    <col min="3" max="3" width="9.421875" style="25" customWidth="1"/>
    <col min="4" max="4" width="5.8515625" style="25" customWidth="1"/>
    <col min="5" max="5" width="6.57421875" style="25" customWidth="1"/>
    <col min="6" max="6" width="7.28125" style="27" customWidth="1"/>
    <col min="7" max="7" width="14.57421875" style="28" customWidth="1"/>
    <col min="8" max="8" width="7.7109375" style="27" customWidth="1"/>
    <col min="9" max="9" width="22.421875" style="29" customWidth="1"/>
    <col min="10" max="10" width="8.8515625" style="8" customWidth="1"/>
    <col min="11" max="11" width="8.28125" style="37" customWidth="1"/>
    <col min="12" max="12" width="7.140625" style="8" customWidth="1"/>
    <col min="13" max="13" width="8.140625" style="8" customWidth="1"/>
    <col min="14" max="14" width="7.7109375" style="8" customWidth="1"/>
    <col min="15" max="15" width="6.421875" style="10" customWidth="1"/>
    <col min="16" max="16" width="7.28125" style="10" customWidth="1"/>
    <col min="17" max="17" width="6.57421875" style="10" customWidth="1"/>
    <col min="18" max="18" width="7.00390625" style="10" customWidth="1"/>
    <col min="19" max="20" width="7.140625" style="10" customWidth="1"/>
    <col min="21" max="21" width="7.28125" style="10" customWidth="1"/>
    <col min="22" max="22" width="7.57421875" style="10" customWidth="1"/>
    <col min="23" max="23" width="8.00390625" style="10" customWidth="1"/>
    <col min="24" max="24" width="4.421875" style="11" customWidth="1"/>
    <col min="25" max="16384" width="11.421875" style="12" customWidth="1"/>
  </cols>
  <sheetData>
    <row r="1" spans="1:11" ht="20.25">
      <c r="A1" s="38" t="s">
        <v>736</v>
      </c>
      <c r="B1" s="2"/>
      <c r="C1" s="2"/>
      <c r="D1" s="2"/>
      <c r="E1" s="3" t="s">
        <v>13</v>
      </c>
      <c r="F1" s="4"/>
      <c r="G1" s="5" t="s">
        <v>14</v>
      </c>
      <c r="H1" s="6"/>
      <c r="I1" s="7" t="s">
        <v>737</v>
      </c>
      <c r="K1" s="9"/>
    </row>
    <row r="2" spans="1:24" s="8" customFormat="1" ht="14.25">
      <c r="A2" s="13"/>
      <c r="B2" s="14"/>
      <c r="C2" s="14"/>
      <c r="D2" s="57" t="s">
        <v>738</v>
      </c>
      <c r="E2" s="14"/>
      <c r="F2" s="4"/>
      <c r="G2" s="14"/>
      <c r="H2" s="6"/>
      <c r="I2" s="7"/>
      <c r="K2" s="15"/>
      <c r="O2" s="10"/>
      <c r="P2" s="10"/>
      <c r="Q2" s="10"/>
      <c r="R2" s="10"/>
      <c r="S2" s="10"/>
      <c r="T2" s="10"/>
      <c r="U2" s="10"/>
      <c r="V2" s="10"/>
      <c r="W2" s="10"/>
      <c r="X2" s="11"/>
    </row>
    <row r="3" spans="1:24" s="8" customFormat="1" ht="14.25" thickBot="1">
      <c r="A3" s="16" t="s">
        <v>15</v>
      </c>
      <c r="B3" s="17" t="s">
        <v>16</v>
      </c>
      <c r="C3" s="17" t="s">
        <v>17</v>
      </c>
      <c r="D3" s="17" t="s">
        <v>18</v>
      </c>
      <c r="E3" s="17" t="s">
        <v>19</v>
      </c>
      <c r="F3" s="18" t="s">
        <v>20</v>
      </c>
      <c r="G3" s="19" t="s">
        <v>21</v>
      </c>
      <c r="H3" s="18" t="s">
        <v>18</v>
      </c>
      <c r="I3" s="20" t="s">
        <v>22</v>
      </c>
      <c r="J3" s="21" t="s">
        <v>23</v>
      </c>
      <c r="K3" s="22" t="s">
        <v>24</v>
      </c>
      <c r="L3" s="23" t="s">
        <v>25</v>
      </c>
      <c r="M3" s="23" t="s">
        <v>26</v>
      </c>
      <c r="N3" s="23" t="s">
        <v>27</v>
      </c>
      <c r="O3" s="10" t="s">
        <v>28</v>
      </c>
      <c r="P3" s="10" t="s">
        <v>29</v>
      </c>
      <c r="Q3" s="10" t="s">
        <v>30</v>
      </c>
      <c r="R3" s="10" t="s">
        <v>31</v>
      </c>
      <c r="S3" s="10" t="s">
        <v>32</v>
      </c>
      <c r="T3" s="10" t="s">
        <v>33</v>
      </c>
      <c r="U3" s="10" t="s">
        <v>34</v>
      </c>
      <c r="V3" s="10" t="s">
        <v>35</v>
      </c>
      <c r="W3" s="10" t="s">
        <v>36</v>
      </c>
      <c r="X3" s="11" t="s">
        <v>37</v>
      </c>
    </row>
    <row r="4" spans="1:24" ht="13.5">
      <c r="A4" s="24">
        <v>24192.055</v>
      </c>
      <c r="B4" s="25" t="s">
        <v>558</v>
      </c>
      <c r="C4" s="25" t="s">
        <v>559</v>
      </c>
      <c r="D4" s="26">
        <f aca="true" t="shared" si="0" ref="D4:D9">IF(AND(M4&gt;J4,X4&lt;180),SUM(360,-X4),X4)</f>
        <v>205.28665121877384</v>
      </c>
      <c r="E4" s="26">
        <f aca="true" t="shared" si="1" ref="E4:E9">PRODUCT(6371,ACOS(SUM(PRODUCT(COS(PRODUCT(PI()/180,N4)),COS(PRODUCT(PI()/180,K4)),COS(PRODUCT(PI()/180,SUM(J4,-M4)))),PRODUCT(SIN(PRODUCT(PI()/180,N4)),SIN(PRODUCT(PI()/180,K4))))))</f>
        <v>716.8637812359577</v>
      </c>
      <c r="F4" s="27" t="s">
        <v>739</v>
      </c>
      <c r="G4" s="28" t="s">
        <v>357</v>
      </c>
      <c r="H4" s="27" t="s">
        <v>42</v>
      </c>
      <c r="J4" s="30">
        <f aca="true" t="shared" si="2" ref="J4:J9">SUM(SUM(-180,PRODUCT(2,SUM(CODE(MID(C4,1,1)),-65),10)),PRODUCT((SUM(CODE(MID(C4,3,1)),-48)),2),PRODUCT(SUM(CODE(MID(C4,5,1)),-65),1/12),1/24)</f>
        <v>7.541666666666667</v>
      </c>
      <c r="K4" s="31">
        <f aca="true" t="shared" si="3" ref="K4:K9">SUM(SUM(-90,PRODUCT(SUM(CODE(MID(C4,2,1)),-65),10)),SUM(CODE(MID(C4,4,1)),-48),PRODUCT(SUM(CODE(RIGHT(C4,1)),-65),1/24),1/48)</f>
        <v>51.47916666666667</v>
      </c>
      <c r="L4" s="32" t="str">
        <f aca="true" t="shared" si="4" ref="L4:L16">G$1</f>
        <v>JO57XJ</v>
      </c>
      <c r="M4" s="33">
        <f aca="true" t="shared" si="5" ref="M4:M9">SUM(SUM(-180,PRODUCT(2,SUM(CODE(MID(L4,1,1)),-65),10)),PRODUCT((SUM(CODE(MID(L4,3,1)),-48)),2),PRODUCT(SUM(CODE(MID(L4,5,1)),-65),1/12),1/24)</f>
        <v>11.958333333333332</v>
      </c>
      <c r="N4" s="33">
        <f aca="true" t="shared" si="6" ref="N4:N9">SUM(SUM(-90,PRODUCT(SUM(CODE(MID(L4,2,1)),-65),10)),SUM(CODE(MID(L4,4,1)),-48),PRODUCT(SUM(CODE(RIGHT(L4,1)),-65),1/24),1/48)</f>
        <v>57.395833333333336</v>
      </c>
      <c r="O4" s="10">
        <f aca="true" t="shared" si="7" ref="O4:O9">SIN(PRODUCT(PI()/180,N4))</f>
        <v>0.8424132142623957</v>
      </c>
      <c r="P4" s="10">
        <f aca="true" t="shared" si="8" ref="P4:P9">SIN(PRODUCT(PI()/180,K4))</f>
        <v>0.7823817524127428</v>
      </c>
      <c r="Q4" s="10">
        <f aca="true" t="shared" si="9" ref="Q4:Q9">COS(PRODUCT(PI()/180,N4))</f>
        <v>0.5388320484493281</v>
      </c>
      <c r="R4" s="10">
        <f aca="true" t="shared" si="10" ref="R4:R9">COS(PRODUCT(PI()/180,K4))</f>
        <v>0.6227991598353081</v>
      </c>
      <c r="S4" s="10">
        <f aca="true" t="shared" si="11" ref="S4:S9">COS(PRODUCT(PI()/180,SUM(J4,-M4)))</f>
        <v>0.99703039338329</v>
      </c>
      <c r="T4" s="10">
        <f aca="true" t="shared" si="12" ref="T4:T9">SUM(PRODUCT(P4,O4),PRODUCT(R4,Q4,S4))</f>
        <v>0.9936763209932522</v>
      </c>
      <c r="U4" s="10">
        <f aca="true" t="shared" si="13" ref="U4:U9">ACOS(T4)</f>
        <v>0.1125198212581946</v>
      </c>
      <c r="V4" s="10">
        <f aca="true" t="shared" si="14" ref="V4:V9">SIN(U4)</f>
        <v>0.11228254137360447</v>
      </c>
      <c r="W4" s="10">
        <f aca="true" t="shared" si="15" ref="W4:W9">PRODUCT(SUM(P4,-PRODUCT(O4,T4)),PRODUCT(1/Q4,1/V4))</f>
        <v>-0.904182091036626</v>
      </c>
      <c r="X4" s="11">
        <f aca="true" t="shared" si="16" ref="X4:X9">IF(J4=M4,IF(K4&gt;N4,0,180),PRODUCT(180,1/PI(),ACOS(W4)))</f>
        <v>154.71334878122616</v>
      </c>
    </row>
    <row r="5" spans="1:24" ht="13.5">
      <c r="A5" s="24">
        <v>24192.075</v>
      </c>
      <c r="B5" s="25" t="s">
        <v>693</v>
      </c>
      <c r="C5" s="25" t="s">
        <v>694</v>
      </c>
      <c r="D5" s="26">
        <f t="shared" si="0"/>
        <v>222.04227537368493</v>
      </c>
      <c r="E5" s="26">
        <f t="shared" si="1"/>
        <v>727.1751573566738</v>
      </c>
      <c r="F5" s="27" t="s">
        <v>740</v>
      </c>
      <c r="G5" s="28" t="s">
        <v>741</v>
      </c>
      <c r="H5" s="27">
        <v>266</v>
      </c>
      <c r="J5" s="30">
        <f t="shared" si="2"/>
        <v>4.791666666666667</v>
      </c>
      <c r="K5" s="31">
        <f t="shared" si="3"/>
        <v>52.3125</v>
      </c>
      <c r="L5" s="32" t="str">
        <f t="shared" si="4"/>
        <v>JO57XJ</v>
      </c>
      <c r="M5" s="33">
        <f t="shared" si="5"/>
        <v>11.958333333333332</v>
      </c>
      <c r="N5" s="33">
        <f t="shared" si="6"/>
        <v>57.395833333333336</v>
      </c>
      <c r="O5" s="10">
        <f t="shared" si="7"/>
        <v>0.8424132142623957</v>
      </c>
      <c r="P5" s="10">
        <f t="shared" si="8"/>
        <v>0.7913569286406602</v>
      </c>
      <c r="Q5" s="10">
        <f t="shared" si="9"/>
        <v>0.5388320484493281</v>
      </c>
      <c r="R5" s="10">
        <f t="shared" si="10"/>
        <v>0.6113544074368165</v>
      </c>
      <c r="S5" s="10">
        <f t="shared" si="11"/>
        <v>0.9921874493325091</v>
      </c>
      <c r="T5" s="10">
        <f t="shared" si="12"/>
        <v>0.9934932918531401</v>
      </c>
      <c r="U5" s="10">
        <f t="shared" si="13"/>
        <v>0.11413830754303467</v>
      </c>
      <c r="V5" s="10">
        <f t="shared" si="14"/>
        <v>0.11389064510666126</v>
      </c>
      <c r="W5" s="10">
        <f t="shared" si="15"/>
        <v>-0.7426509089196744</v>
      </c>
      <c r="X5" s="11">
        <f t="shared" si="16"/>
        <v>137.95772462631507</v>
      </c>
    </row>
    <row r="6" spans="1:24" ht="13.5">
      <c r="A6" s="24">
        <v>24192.12</v>
      </c>
      <c r="B6" s="25" t="s">
        <v>742</v>
      </c>
      <c r="C6" s="25" t="s">
        <v>743</v>
      </c>
      <c r="D6" s="26">
        <f t="shared" si="0"/>
        <v>206.56254696012138</v>
      </c>
      <c r="E6" s="26">
        <f t="shared" si="1"/>
        <v>768.589537051891</v>
      </c>
      <c r="F6" s="27" t="s">
        <v>744</v>
      </c>
      <c r="G6" s="28" t="s">
        <v>357</v>
      </c>
      <c r="H6" s="27" t="s">
        <v>42</v>
      </c>
      <c r="J6" s="30">
        <f t="shared" si="2"/>
        <v>7.041666666666667</v>
      </c>
      <c r="K6" s="31">
        <f t="shared" si="3"/>
        <v>51.10416666666667</v>
      </c>
      <c r="L6" s="32" t="str">
        <f t="shared" si="4"/>
        <v>JO57XJ</v>
      </c>
      <c r="M6" s="33">
        <f t="shared" si="5"/>
        <v>11.958333333333332</v>
      </c>
      <c r="N6" s="33">
        <f t="shared" si="6"/>
        <v>57.395833333333336</v>
      </c>
      <c r="O6" s="10">
        <f t="shared" si="7"/>
        <v>0.8424132142623957</v>
      </c>
      <c r="P6" s="10">
        <f t="shared" si="8"/>
        <v>0.7782888132303495</v>
      </c>
      <c r="Q6" s="10">
        <f t="shared" si="9"/>
        <v>0.5388320484493281</v>
      </c>
      <c r="R6" s="10">
        <f t="shared" si="10"/>
        <v>0.6279064605500522</v>
      </c>
      <c r="S6" s="10">
        <f t="shared" si="11"/>
        <v>0.9963204072621441</v>
      </c>
      <c r="T6" s="10">
        <f t="shared" si="12"/>
        <v>0.9927319660043996</v>
      </c>
      <c r="U6" s="10">
        <f t="shared" si="13"/>
        <v>0.12063875954353964</v>
      </c>
      <c r="V6" s="10">
        <f t="shared" si="14"/>
        <v>0.1203463488147421</v>
      </c>
      <c r="W6" s="10">
        <f t="shared" si="15"/>
        <v>-0.894446736434677</v>
      </c>
      <c r="X6" s="11">
        <f t="shared" si="16"/>
        <v>153.43745303987862</v>
      </c>
    </row>
    <row r="7" spans="1:24" ht="15">
      <c r="A7" s="24">
        <v>24192.8</v>
      </c>
      <c r="B7" s="42" t="s">
        <v>516</v>
      </c>
      <c r="C7" s="25" t="s">
        <v>654</v>
      </c>
      <c r="D7" s="26">
        <f t="shared" si="0"/>
        <v>0</v>
      </c>
      <c r="E7" s="26">
        <f t="shared" si="1"/>
        <v>32.43185360454731</v>
      </c>
      <c r="F7" s="27">
        <v>1</v>
      </c>
      <c r="G7" s="28" t="s">
        <v>745</v>
      </c>
      <c r="H7" s="27" t="s">
        <v>746</v>
      </c>
      <c r="I7" s="39" t="s">
        <v>747</v>
      </c>
      <c r="J7" s="30">
        <f t="shared" si="2"/>
        <v>11.958333333333332</v>
      </c>
      <c r="K7" s="31">
        <f t="shared" si="3"/>
        <v>57.6875</v>
      </c>
      <c r="L7" s="32" t="str">
        <f t="shared" si="4"/>
        <v>JO57XJ</v>
      </c>
      <c r="M7" s="33">
        <f t="shared" si="5"/>
        <v>11.958333333333332</v>
      </c>
      <c r="N7" s="33">
        <f t="shared" si="6"/>
        <v>57.395833333333336</v>
      </c>
      <c r="O7" s="10">
        <f t="shared" si="7"/>
        <v>0.8424132142623957</v>
      </c>
      <c r="P7" s="10">
        <f t="shared" si="8"/>
        <v>0.8451452355087578</v>
      </c>
      <c r="Q7" s="10">
        <f t="shared" si="9"/>
        <v>0.5388320484493281</v>
      </c>
      <c r="R7" s="10">
        <f t="shared" si="10"/>
        <v>0.5345367441971098</v>
      </c>
      <c r="S7" s="10">
        <f t="shared" si="11"/>
        <v>1</v>
      </c>
      <c r="T7" s="10">
        <f t="shared" si="12"/>
        <v>0.9999870432106452</v>
      </c>
      <c r="U7" s="10">
        <f t="shared" si="13"/>
        <v>0.0050905436516319735</v>
      </c>
      <c r="V7" s="10">
        <f t="shared" si="14"/>
        <v>0.005090521665912384</v>
      </c>
      <c r="W7" s="10">
        <f t="shared" si="15"/>
        <v>1.0000000000035132</v>
      </c>
      <c r="X7" s="11">
        <f t="shared" si="16"/>
        <v>0</v>
      </c>
    </row>
    <row r="8" spans="1:24" ht="13.5">
      <c r="A8" s="24">
        <v>24192.807</v>
      </c>
      <c r="B8" s="25" t="s">
        <v>707</v>
      </c>
      <c r="C8" s="25" t="s">
        <v>708</v>
      </c>
      <c r="D8" s="26">
        <f t="shared" si="0"/>
        <v>192.55296546296486</v>
      </c>
      <c r="E8" s="26">
        <f t="shared" si="1"/>
        <v>402.59273668005835</v>
      </c>
      <c r="F8" s="27">
        <v>1</v>
      </c>
      <c r="H8" s="27" t="s">
        <v>42</v>
      </c>
      <c r="I8" s="39"/>
      <c r="J8" s="30">
        <f t="shared" si="2"/>
        <v>10.625</v>
      </c>
      <c r="K8" s="31">
        <f t="shared" si="3"/>
        <v>53.85416666666667</v>
      </c>
      <c r="L8" s="32" t="str">
        <f t="shared" si="4"/>
        <v>JO57XJ</v>
      </c>
      <c r="M8" s="33">
        <f t="shared" si="5"/>
        <v>11.958333333333332</v>
      </c>
      <c r="N8" s="33">
        <f t="shared" si="6"/>
        <v>57.395833333333336</v>
      </c>
      <c r="O8" s="10">
        <f t="shared" si="7"/>
        <v>0.8424132142623957</v>
      </c>
      <c r="P8" s="10">
        <f t="shared" si="8"/>
        <v>0.8075183021780743</v>
      </c>
      <c r="Q8" s="10">
        <f t="shared" si="9"/>
        <v>0.5388320484493281</v>
      </c>
      <c r="R8" s="10">
        <f t="shared" si="10"/>
        <v>0.589842514276006</v>
      </c>
      <c r="S8" s="10">
        <f t="shared" si="11"/>
        <v>0.9997292411794617</v>
      </c>
      <c r="T8" s="10">
        <f t="shared" si="12"/>
        <v>0.9980040845368898</v>
      </c>
      <c r="U8" s="10">
        <f t="shared" si="13"/>
        <v>0.0631914513702807</v>
      </c>
      <c r="V8" s="10">
        <f t="shared" si="14"/>
        <v>0.06314940417521347</v>
      </c>
      <c r="W8" s="10">
        <f t="shared" si="15"/>
        <v>-0.9760955085190063</v>
      </c>
      <c r="X8" s="11">
        <f t="shared" si="16"/>
        <v>167.44703453703514</v>
      </c>
    </row>
    <row r="9" spans="1:24" ht="13.5">
      <c r="A9" s="24">
        <v>24192.83</v>
      </c>
      <c r="B9" s="25" t="s">
        <v>748</v>
      </c>
      <c r="C9" s="25" t="s">
        <v>540</v>
      </c>
      <c r="D9" s="26">
        <f t="shared" si="0"/>
        <v>233.5665889918016</v>
      </c>
      <c r="E9" s="26">
        <f t="shared" si="1"/>
        <v>904.157521827296</v>
      </c>
      <c r="F9" s="27">
        <v>25</v>
      </c>
      <c r="G9" s="28" t="s">
        <v>357</v>
      </c>
      <c r="H9" s="27" t="s">
        <v>42</v>
      </c>
      <c r="J9" s="30">
        <f t="shared" si="2"/>
        <v>1.2916666666666667</v>
      </c>
      <c r="K9" s="31">
        <f t="shared" si="3"/>
        <v>52.0625</v>
      </c>
      <c r="L9" s="32" t="str">
        <f t="shared" si="4"/>
        <v>JO57XJ</v>
      </c>
      <c r="M9" s="33">
        <f t="shared" si="5"/>
        <v>11.958333333333332</v>
      </c>
      <c r="N9" s="33">
        <f t="shared" si="6"/>
        <v>57.395833333333336</v>
      </c>
      <c r="O9" s="10">
        <f t="shared" si="7"/>
        <v>0.8424132142623957</v>
      </c>
      <c r="P9" s="10">
        <f t="shared" si="8"/>
        <v>0.788681867130818</v>
      </c>
      <c r="Q9" s="10">
        <f t="shared" si="9"/>
        <v>0.5388320484493281</v>
      </c>
      <c r="R9" s="10">
        <f t="shared" si="10"/>
        <v>0.6148015228177682</v>
      </c>
      <c r="S9" s="10">
        <f t="shared" si="11"/>
        <v>0.9827206467064133</v>
      </c>
      <c r="T9" s="10">
        <f t="shared" si="12"/>
        <v>0.9899465769666143</v>
      </c>
      <c r="U9" s="10">
        <f t="shared" si="13"/>
        <v>0.14191767726060212</v>
      </c>
      <c r="V9" s="10">
        <f t="shared" si="14"/>
        <v>0.14144177159553417</v>
      </c>
      <c r="W9" s="10">
        <f t="shared" si="15"/>
        <v>-0.5938881450930262</v>
      </c>
      <c r="X9" s="11">
        <f t="shared" si="16"/>
        <v>126.4334110081984</v>
      </c>
    </row>
    <row r="10" spans="1:24" ht="13.5">
      <c r="A10" s="24">
        <v>24192.86</v>
      </c>
      <c r="B10" s="45" t="s">
        <v>564</v>
      </c>
      <c r="C10" s="25" t="s">
        <v>565</v>
      </c>
      <c r="D10" s="26">
        <f aca="true" t="shared" si="17" ref="D10:D16">IF(AND(M10&gt;J10,X10&lt;180),SUM(360,-X10),X10)</f>
        <v>335.28074410865673</v>
      </c>
      <c r="E10" s="26">
        <f aca="true" t="shared" si="18" ref="E10:E16">PRODUCT(6371,ACOS(SUM(PRODUCT(COS(PRODUCT(PI()/180,N10)),COS(PRODUCT(PI()/180,K10)),COS(PRODUCT(PI()/180,SUM(J10,-M10)))),PRODUCT(SIN(PRODUCT(PI()/180,N10)),SIN(PRODUCT(PI()/180,K10))))))</f>
        <v>205.06719513431628</v>
      </c>
      <c r="F10" s="27">
        <v>1</v>
      </c>
      <c r="G10" s="35" t="s">
        <v>670</v>
      </c>
      <c r="H10" s="27">
        <v>180</v>
      </c>
      <c r="I10" s="40" t="s">
        <v>749</v>
      </c>
      <c r="J10" s="30">
        <f aca="true" t="shared" si="19" ref="J10:J16">SUM(SUM(-180,PRODUCT(2,SUM(CODE(MID(C10,1,1)),-65),10)),PRODUCT((SUM(CODE(MID(C10,3,1)),-48)),2),PRODUCT(SUM(CODE(MID(C10,5,1)),-65),1/12),1/24)</f>
        <v>10.458333333333332</v>
      </c>
      <c r="K10" s="31">
        <f aca="true" t="shared" si="20" ref="K10:K16">SUM(SUM(-90,PRODUCT(SUM(CODE(MID(C10,2,1)),-65),10)),SUM(CODE(MID(C10,4,1)),-48),PRODUCT(SUM(CODE(RIGHT(C10,1)),-65),1/24),1/48)</f>
        <v>59.0625</v>
      </c>
      <c r="L10" s="32" t="str">
        <f t="shared" si="4"/>
        <v>JO57XJ</v>
      </c>
      <c r="M10" s="33">
        <f aca="true" t="shared" si="21" ref="M10:M16">SUM(SUM(-180,PRODUCT(2,SUM(CODE(MID(L10,1,1)),-65),10)),PRODUCT((SUM(CODE(MID(L10,3,1)),-48)),2),PRODUCT(SUM(CODE(MID(L10,5,1)),-65),1/12),1/24)</f>
        <v>11.958333333333332</v>
      </c>
      <c r="N10" s="33">
        <f aca="true" t="shared" si="22" ref="N10:N16">SUM(SUM(-90,PRODUCT(SUM(CODE(MID(L10,2,1)),-65),10)),SUM(CODE(MID(L10,4,1)),-48),PRODUCT(SUM(CODE(RIGHT(L10,1)),-65),1/24),1/48)</f>
        <v>57.395833333333336</v>
      </c>
      <c r="O10" s="10">
        <f aca="true" t="shared" si="23" ref="O10:O16">SIN(PRODUCT(PI()/180,N10))</f>
        <v>0.8424132142623957</v>
      </c>
      <c r="P10" s="10">
        <f aca="true" t="shared" si="24" ref="P10:P16">SIN(PRODUCT(PI()/180,K10))</f>
        <v>0.8577286100002721</v>
      </c>
      <c r="Q10" s="10">
        <f aca="true" t="shared" si="25" ref="Q10:Q16">COS(PRODUCT(PI()/180,N10))</f>
        <v>0.5388320484493281</v>
      </c>
      <c r="R10" s="10">
        <f aca="true" t="shared" si="26" ref="R10:R16">COS(PRODUCT(PI()/180,K10))</f>
        <v>0.5141027441932217</v>
      </c>
      <c r="S10" s="10">
        <f aca="true" t="shared" si="27" ref="S10:S16">COS(PRODUCT(PI()/180,SUM(J10,-M10)))</f>
        <v>0.9996573249755573</v>
      </c>
      <c r="T10" s="10">
        <f aca="true" t="shared" si="28" ref="T10:T16">SUM(PRODUCT(P10,O10),PRODUCT(R10,Q10,S10))</f>
        <v>0.9994820239483908</v>
      </c>
      <c r="U10" s="10">
        <f aca="true" t="shared" si="29" ref="U10:U16">ACOS(T10)</f>
        <v>0.03218759929906079</v>
      </c>
      <c r="V10" s="10">
        <f aca="true" t="shared" si="30" ref="V10:V16">SIN(U10)</f>
        <v>0.03218204163859617</v>
      </c>
      <c r="W10" s="10">
        <f aca="true" t="shared" si="31" ref="W10:W16">PRODUCT(SUM(P10,-PRODUCT(O10,T10)),PRODUCT(1/Q10,1/V10))</f>
        <v>0.9083676899971163</v>
      </c>
      <c r="X10" s="11">
        <f aca="true" t="shared" si="32" ref="X10:X16">IF(J10=M10,IF(K10&gt;N10,0,180),PRODUCT(180,1/PI(),ACOS(W10)))</f>
        <v>24.71925589134327</v>
      </c>
    </row>
    <row r="11" spans="1:24" ht="13.5">
      <c r="A11" s="24">
        <v>24192.865</v>
      </c>
      <c r="B11" s="25" t="s">
        <v>567</v>
      </c>
      <c r="C11" s="25" t="s">
        <v>568</v>
      </c>
      <c r="D11" s="26">
        <f t="shared" si="17"/>
        <v>206.5665750669778</v>
      </c>
      <c r="E11" s="26">
        <f t="shared" si="18"/>
        <v>783.6604995365446</v>
      </c>
      <c r="F11" s="27">
        <v>1</v>
      </c>
      <c r="G11" s="28" t="s">
        <v>750</v>
      </c>
      <c r="H11" s="27" t="s">
        <v>42</v>
      </c>
      <c r="J11" s="30">
        <f t="shared" si="19"/>
        <v>6.958333333333334</v>
      </c>
      <c r="K11" s="31">
        <f t="shared" si="20"/>
        <v>50.97916666666667</v>
      </c>
      <c r="L11" s="32" t="str">
        <f t="shared" si="4"/>
        <v>JO57XJ</v>
      </c>
      <c r="M11" s="33">
        <f t="shared" si="21"/>
        <v>11.958333333333332</v>
      </c>
      <c r="N11" s="33">
        <f t="shared" si="22"/>
        <v>57.395833333333336</v>
      </c>
      <c r="O11" s="10">
        <f t="shared" si="23"/>
        <v>0.8424132142623957</v>
      </c>
      <c r="P11" s="10">
        <f t="shared" si="24"/>
        <v>0.7769170827363023</v>
      </c>
      <c r="Q11" s="10">
        <f t="shared" si="25"/>
        <v>0.5388320484493281</v>
      </c>
      <c r="R11" s="10">
        <f t="shared" si="26"/>
        <v>0.6296029276873747</v>
      </c>
      <c r="S11" s="10">
        <f t="shared" si="27"/>
        <v>0.9961946980917455</v>
      </c>
      <c r="T11" s="10">
        <f t="shared" si="28"/>
        <v>0.992444502551217</v>
      </c>
      <c r="U11" s="10">
        <f t="shared" si="29"/>
        <v>0.12300431636109632</v>
      </c>
      <c r="V11" s="10">
        <f t="shared" si="30"/>
        <v>0.12269437377429936</v>
      </c>
      <c r="W11" s="10">
        <f t="shared" si="31"/>
        <v>-0.8944152961899868</v>
      </c>
      <c r="X11" s="11">
        <f t="shared" si="32"/>
        <v>153.4334249330222</v>
      </c>
    </row>
    <row r="12" spans="1:24" ht="13.5">
      <c r="A12" s="24">
        <v>24192.89</v>
      </c>
      <c r="B12" s="25" t="s">
        <v>580</v>
      </c>
      <c r="C12" s="25" t="s">
        <v>581</v>
      </c>
      <c r="D12" s="26">
        <f t="shared" si="17"/>
        <v>237.9803754596897</v>
      </c>
      <c r="E12" s="26">
        <f t="shared" si="18"/>
        <v>1007.8138269367234</v>
      </c>
      <c r="F12" s="27">
        <v>1</v>
      </c>
      <c r="G12" s="28" t="s">
        <v>357</v>
      </c>
      <c r="H12" s="27" t="s">
        <v>42</v>
      </c>
      <c r="J12" s="30">
        <f t="shared" si="19"/>
        <v>-0.5416666666666669</v>
      </c>
      <c r="K12" s="31">
        <f t="shared" si="20"/>
        <v>51.895833333333336</v>
      </c>
      <c r="L12" s="32" t="str">
        <f t="shared" si="4"/>
        <v>JO57XJ</v>
      </c>
      <c r="M12" s="33">
        <f t="shared" si="21"/>
        <v>11.958333333333332</v>
      </c>
      <c r="N12" s="33">
        <f t="shared" si="22"/>
        <v>57.395833333333336</v>
      </c>
      <c r="O12" s="10">
        <f t="shared" si="23"/>
        <v>0.8424132142623957</v>
      </c>
      <c r="P12" s="10">
        <f t="shared" si="24"/>
        <v>0.7868901477654247</v>
      </c>
      <c r="Q12" s="10">
        <f t="shared" si="25"/>
        <v>0.5388320484493281</v>
      </c>
      <c r="R12" s="10">
        <f t="shared" si="26"/>
        <v>0.6170931010388208</v>
      </c>
      <c r="S12" s="10">
        <f t="shared" si="27"/>
        <v>0.9762960071199334</v>
      </c>
      <c r="T12" s="10">
        <f t="shared" si="28"/>
        <v>0.9875143946051801</v>
      </c>
      <c r="U12" s="10">
        <f t="shared" si="29"/>
        <v>0.1581876984675441</v>
      </c>
      <c r="V12" s="10">
        <f t="shared" si="30"/>
        <v>0.15752879243987322</v>
      </c>
      <c r="W12" s="10">
        <f t="shared" si="31"/>
        <v>-0.5302097005078549</v>
      </c>
      <c r="X12" s="11">
        <f t="shared" si="32"/>
        <v>122.01962454031032</v>
      </c>
    </row>
    <row r="13" spans="1:24" ht="13.5">
      <c r="A13" s="24">
        <v>24192.915</v>
      </c>
      <c r="B13" s="25" t="s">
        <v>725</v>
      </c>
      <c r="C13" s="25" t="s">
        <v>726</v>
      </c>
      <c r="D13" s="26">
        <f t="shared" si="17"/>
        <v>176.4344126449308</v>
      </c>
      <c r="E13" s="26">
        <f t="shared" si="18"/>
        <v>167.10319606273455</v>
      </c>
      <c r="F13" s="27">
        <v>10</v>
      </c>
      <c r="G13" s="35" t="s">
        <v>357</v>
      </c>
      <c r="H13" s="27" t="s">
        <v>42</v>
      </c>
      <c r="I13" s="39" t="s">
        <v>436</v>
      </c>
      <c r="J13" s="30">
        <f t="shared" si="19"/>
        <v>12.125</v>
      </c>
      <c r="K13" s="31">
        <f t="shared" si="20"/>
        <v>55.895833333333336</v>
      </c>
      <c r="L13" s="32" t="str">
        <f t="shared" si="4"/>
        <v>JO57XJ</v>
      </c>
      <c r="M13" s="33">
        <f t="shared" si="21"/>
        <v>11.958333333333332</v>
      </c>
      <c r="N13" s="33">
        <f t="shared" si="22"/>
        <v>57.395833333333336</v>
      </c>
      <c r="O13" s="10">
        <f t="shared" si="23"/>
        <v>0.8424132142623957</v>
      </c>
      <c r="P13" s="10">
        <f t="shared" si="24"/>
        <v>0.8280195616147239</v>
      </c>
      <c r="Q13" s="10">
        <f t="shared" si="25"/>
        <v>0.5388320484493281</v>
      </c>
      <c r="R13" s="10">
        <f t="shared" si="26"/>
        <v>0.5606992113275713</v>
      </c>
      <c r="S13" s="10">
        <f t="shared" si="27"/>
        <v>0.9999957692054863</v>
      </c>
      <c r="T13" s="10">
        <f t="shared" si="28"/>
        <v>0.9996560467564761</v>
      </c>
      <c r="U13" s="10">
        <f t="shared" si="29"/>
        <v>0.026228723287197386</v>
      </c>
      <c r="V13" s="10">
        <f t="shared" si="30"/>
        <v>0.026225716066754397</v>
      </c>
      <c r="W13" s="10">
        <f t="shared" si="31"/>
        <v>-0.9980642612758442</v>
      </c>
      <c r="X13" s="11">
        <f t="shared" si="32"/>
        <v>176.4344126449308</v>
      </c>
    </row>
    <row r="14" spans="1:24" ht="13.5">
      <c r="A14" s="24">
        <v>24192.955</v>
      </c>
      <c r="B14" s="25" t="s">
        <v>349</v>
      </c>
      <c r="C14" s="25" t="s">
        <v>350</v>
      </c>
      <c r="D14" s="26">
        <f t="shared" si="17"/>
        <v>270.63182038794804</v>
      </c>
      <c r="E14" s="26">
        <f t="shared" si="18"/>
        <v>89.87126372358969</v>
      </c>
      <c r="F14" s="27">
        <v>0.8</v>
      </c>
      <c r="G14" s="28" t="s">
        <v>357</v>
      </c>
      <c r="H14" s="27" t="s">
        <v>42</v>
      </c>
      <c r="I14" s="39" t="s">
        <v>751</v>
      </c>
      <c r="J14" s="30">
        <f t="shared" si="19"/>
        <v>10.458333333333332</v>
      </c>
      <c r="K14" s="31">
        <f t="shared" si="20"/>
        <v>57.395833333333336</v>
      </c>
      <c r="L14" s="32" t="str">
        <f t="shared" si="4"/>
        <v>JO57XJ</v>
      </c>
      <c r="M14" s="33">
        <f t="shared" si="21"/>
        <v>11.958333333333332</v>
      </c>
      <c r="N14" s="33">
        <f t="shared" si="22"/>
        <v>57.395833333333336</v>
      </c>
      <c r="O14" s="10">
        <f t="shared" si="23"/>
        <v>0.8424132142623957</v>
      </c>
      <c r="P14" s="10">
        <f t="shared" si="24"/>
        <v>0.8424132142623957</v>
      </c>
      <c r="Q14" s="10">
        <f t="shared" si="25"/>
        <v>0.5388320484493281</v>
      </c>
      <c r="R14" s="10">
        <f t="shared" si="26"/>
        <v>0.5388320484493281</v>
      </c>
      <c r="S14" s="10">
        <f t="shared" si="27"/>
        <v>0.9996573249755573</v>
      </c>
      <c r="T14" s="10">
        <f t="shared" si="28"/>
        <v>0.9999005077414781</v>
      </c>
      <c r="U14" s="10">
        <f t="shared" si="29"/>
        <v>0.014106304147479154</v>
      </c>
      <c r="V14" s="10">
        <f t="shared" si="30"/>
        <v>0.014105836321689755</v>
      </c>
      <c r="W14" s="10">
        <f t="shared" si="31"/>
        <v>0.01102712256039457</v>
      </c>
      <c r="X14" s="11">
        <f t="shared" si="32"/>
        <v>89.36817961205195</v>
      </c>
    </row>
    <row r="15" spans="1:24" ht="13.5">
      <c r="A15" s="24">
        <v>24192.97</v>
      </c>
      <c r="B15" s="25" t="s">
        <v>479</v>
      </c>
      <c r="C15" s="25" t="s">
        <v>480</v>
      </c>
      <c r="D15" s="26">
        <f t="shared" si="17"/>
        <v>157.0230156600392</v>
      </c>
      <c r="E15" s="26">
        <f t="shared" si="18"/>
        <v>200.5188363653137</v>
      </c>
      <c r="F15" s="27">
        <v>1</v>
      </c>
      <c r="G15" s="35" t="s">
        <v>357</v>
      </c>
      <c r="H15" s="27" t="s">
        <v>42</v>
      </c>
      <c r="J15" s="30">
        <f t="shared" si="19"/>
        <v>13.208333333333332</v>
      </c>
      <c r="K15" s="31">
        <f t="shared" si="20"/>
        <v>55.72916666666667</v>
      </c>
      <c r="L15" s="32" t="str">
        <f t="shared" si="4"/>
        <v>JO57XJ</v>
      </c>
      <c r="M15" s="33">
        <f t="shared" si="21"/>
        <v>11.958333333333332</v>
      </c>
      <c r="N15" s="33">
        <f t="shared" si="22"/>
        <v>57.395833333333336</v>
      </c>
      <c r="O15" s="10">
        <f t="shared" si="23"/>
        <v>0.8424132142623957</v>
      </c>
      <c r="P15" s="10">
        <f t="shared" si="24"/>
        <v>0.8263850528424256</v>
      </c>
      <c r="Q15" s="10">
        <f t="shared" si="25"/>
        <v>0.5388320484493281</v>
      </c>
      <c r="R15" s="10">
        <f t="shared" si="26"/>
        <v>0.563105446997826</v>
      </c>
      <c r="S15" s="10">
        <f t="shared" si="27"/>
        <v>0.9997620270799091</v>
      </c>
      <c r="T15" s="10">
        <f t="shared" si="28"/>
        <v>0.99950474451453</v>
      </c>
      <c r="U15" s="10">
        <f t="shared" si="29"/>
        <v>0.03147368330957678</v>
      </c>
      <c r="V15" s="10">
        <f t="shared" si="30"/>
        <v>0.03146848729990306</v>
      </c>
      <c r="W15" s="10">
        <f t="shared" si="31"/>
        <v>-0.9206617355029376</v>
      </c>
      <c r="X15" s="11">
        <f t="shared" si="32"/>
        <v>157.0230156600392</v>
      </c>
    </row>
    <row r="16" spans="1:24" ht="13.5">
      <c r="A16" s="24">
        <v>24193</v>
      </c>
      <c r="B16" s="25" t="s">
        <v>752</v>
      </c>
      <c r="C16" s="25" t="s">
        <v>753</v>
      </c>
      <c r="D16" s="26">
        <f t="shared" si="17"/>
        <v>264.3735470397006</v>
      </c>
      <c r="E16" s="26">
        <f t="shared" si="18"/>
        <v>85.47875375908467</v>
      </c>
      <c r="F16" s="27">
        <v>1</v>
      </c>
      <c r="G16" s="35" t="s">
        <v>357</v>
      </c>
      <c r="H16" s="27" t="s">
        <v>735</v>
      </c>
      <c r="I16" s="39" t="s">
        <v>754</v>
      </c>
      <c r="J16" s="30">
        <f t="shared" si="19"/>
        <v>10.541666666666666</v>
      </c>
      <c r="K16" s="31">
        <f t="shared" si="20"/>
        <v>57.3125</v>
      </c>
      <c r="L16" s="32" t="str">
        <f t="shared" si="4"/>
        <v>JO57XJ</v>
      </c>
      <c r="M16" s="33">
        <f t="shared" si="21"/>
        <v>11.958333333333332</v>
      </c>
      <c r="N16" s="33">
        <f t="shared" si="22"/>
        <v>57.395833333333336</v>
      </c>
      <c r="O16" s="10">
        <f t="shared" si="23"/>
        <v>0.8424132142623957</v>
      </c>
      <c r="P16" s="10">
        <f t="shared" si="24"/>
        <v>0.8416286240722036</v>
      </c>
      <c r="Q16" s="10">
        <f t="shared" si="25"/>
        <v>0.5388320484493281</v>
      </c>
      <c r="R16" s="10">
        <f t="shared" si="26"/>
        <v>0.5400567184493952</v>
      </c>
      <c r="S16" s="10">
        <f t="shared" si="27"/>
        <v>0.9996943404534014</v>
      </c>
      <c r="T16" s="10">
        <f t="shared" si="28"/>
        <v>0.9999099954131354</v>
      </c>
      <c r="U16" s="10">
        <f t="shared" si="29"/>
        <v>0.013416850378132894</v>
      </c>
      <c r="V16" s="10">
        <f t="shared" si="30"/>
        <v>0.01341644784969246</v>
      </c>
      <c r="W16" s="10">
        <f t="shared" si="31"/>
        <v>-0.09804237712893413</v>
      </c>
      <c r="X16" s="11">
        <f t="shared" si="32"/>
        <v>95.6264529602994</v>
      </c>
    </row>
    <row r="17" spans="4:24" ht="13.5">
      <c r="D17" s="26"/>
      <c r="E17" s="26"/>
      <c r="G17" s="35"/>
      <c r="I17" s="34"/>
      <c r="J17" s="30"/>
      <c r="K17" s="31"/>
      <c r="L17" s="12"/>
      <c r="M17" s="12"/>
      <c r="N17" s="12"/>
      <c r="O17" s="12"/>
      <c r="P17" s="12"/>
      <c r="Q17" s="12"/>
      <c r="R17" s="12"/>
      <c r="S17" s="12"/>
      <c r="T17" s="12"/>
      <c r="U17" s="12"/>
      <c r="V17" s="12"/>
      <c r="W17" s="12"/>
      <c r="X17" s="12"/>
    </row>
    <row r="18" spans="4:24" ht="13.5">
      <c r="D18" s="26"/>
      <c r="E18" s="26"/>
      <c r="J18" s="30"/>
      <c r="K18" s="31"/>
      <c r="L18" s="12"/>
      <c r="M18" s="12"/>
      <c r="N18" s="12"/>
      <c r="O18" s="12"/>
      <c r="P18" s="12"/>
      <c r="Q18" s="12"/>
      <c r="R18" s="12"/>
      <c r="S18" s="12"/>
      <c r="T18" s="12"/>
      <c r="U18" s="12"/>
      <c r="V18" s="12"/>
      <c r="W18" s="12"/>
      <c r="X18" s="12"/>
    </row>
    <row r="19" spans="4:14" ht="13.5">
      <c r="D19" s="26"/>
      <c r="E19" s="26"/>
      <c r="G19" s="35"/>
      <c r="I19" s="34"/>
      <c r="J19" s="30"/>
      <c r="K19" s="31"/>
      <c r="L19" s="36"/>
      <c r="M19" s="33"/>
      <c r="N19" s="33"/>
    </row>
    <row r="20" spans="4:14" ht="13.5">
      <c r="D20" s="26"/>
      <c r="E20" s="26"/>
      <c r="J20" s="30"/>
      <c r="K20" s="31"/>
      <c r="L20" s="36"/>
      <c r="M20" s="33"/>
      <c r="N20" s="33"/>
    </row>
    <row r="21" spans="4:14" ht="13.5">
      <c r="D21" s="26"/>
      <c r="E21" s="26"/>
      <c r="J21" s="30"/>
      <c r="K21" s="31"/>
      <c r="L21" s="36"/>
      <c r="M21" s="33"/>
      <c r="N21" s="33"/>
    </row>
    <row r="22" spans="4:14" ht="13.5">
      <c r="D22" s="26"/>
      <c r="E22" s="26"/>
      <c r="G22" s="35"/>
      <c r="I22" s="34"/>
      <c r="J22" s="30"/>
      <c r="K22" s="31"/>
      <c r="L22" s="36"/>
      <c r="M22" s="33"/>
      <c r="N22" s="33"/>
    </row>
    <row r="23" spans="4:14" ht="13.5">
      <c r="D23" s="26"/>
      <c r="E23" s="26"/>
      <c r="J23" s="30"/>
      <c r="K23" s="31"/>
      <c r="L23" s="36"/>
      <c r="M23" s="33"/>
      <c r="N23" s="33"/>
    </row>
    <row r="24" spans="4:14" ht="13.5">
      <c r="D24" s="26"/>
      <c r="E24" s="26"/>
      <c r="J24" s="30"/>
      <c r="K24" s="31"/>
      <c r="L24" s="36"/>
      <c r="M24" s="33"/>
      <c r="N24" s="33"/>
    </row>
    <row r="25" spans="4:14" ht="13.5">
      <c r="D25" s="26"/>
      <c r="E25" s="26"/>
      <c r="J25" s="30"/>
      <c r="K25" s="31"/>
      <c r="L25" s="36"/>
      <c r="M25" s="33"/>
      <c r="N25" s="33"/>
    </row>
    <row r="26" spans="4:14" ht="13.5">
      <c r="D26" s="26"/>
      <c r="E26" s="26"/>
      <c r="G26" s="35"/>
      <c r="I26" s="34"/>
      <c r="J26" s="30"/>
      <c r="K26" s="31"/>
      <c r="L26" s="36"/>
      <c r="M26" s="33"/>
      <c r="N26" s="33"/>
    </row>
    <row r="27" spans="4:14" ht="13.5">
      <c r="D27" s="26"/>
      <c r="E27" s="26"/>
      <c r="G27" s="35"/>
      <c r="I27" s="34"/>
      <c r="J27" s="30"/>
      <c r="K27" s="31"/>
      <c r="L27" s="36"/>
      <c r="M27" s="33"/>
      <c r="N27" s="33"/>
    </row>
    <row r="28" spans="4:14" ht="13.5">
      <c r="D28" s="26"/>
      <c r="E28" s="26"/>
      <c r="G28" s="35"/>
      <c r="I28" s="34"/>
      <c r="J28" s="30"/>
      <c r="K28" s="31"/>
      <c r="L28" s="36"/>
      <c r="M28" s="33"/>
      <c r="N28" s="33"/>
    </row>
    <row r="29" spans="4:14" ht="13.5">
      <c r="D29" s="26"/>
      <c r="E29" s="26"/>
      <c r="G29" s="35"/>
      <c r="I29" s="34"/>
      <c r="J29" s="30"/>
      <c r="K29" s="31"/>
      <c r="L29" s="36"/>
      <c r="M29" s="33"/>
      <c r="N29" s="33"/>
    </row>
    <row r="30" spans="4:14" ht="13.5">
      <c r="D30" s="26"/>
      <c r="E30" s="26"/>
      <c r="G30" s="35"/>
      <c r="I30" s="34"/>
      <c r="J30" s="30"/>
      <c r="K30" s="31"/>
      <c r="L30" s="36"/>
      <c r="M30" s="33"/>
      <c r="N30" s="33"/>
    </row>
    <row r="31" spans="4:14" ht="13.5">
      <c r="D31" s="26"/>
      <c r="E31" s="26"/>
      <c r="J31" s="30"/>
      <c r="K31" s="31"/>
      <c r="L31" s="36"/>
      <c r="M31" s="33"/>
      <c r="N31" s="33"/>
    </row>
    <row r="32" spans="4:14" ht="13.5">
      <c r="D32" s="26"/>
      <c r="E32" s="26"/>
      <c r="J32" s="30"/>
      <c r="K32" s="31"/>
      <c r="L32" s="36"/>
      <c r="M32" s="33"/>
      <c r="N32" s="33"/>
    </row>
    <row r="33" spans="4:14" ht="13.5">
      <c r="D33" s="26"/>
      <c r="E33" s="26"/>
      <c r="J33" s="30"/>
      <c r="K33" s="31"/>
      <c r="L33" s="36"/>
      <c r="M33" s="33"/>
      <c r="N33" s="33"/>
    </row>
    <row r="34" spans="4:14" ht="13.5">
      <c r="D34" s="26"/>
      <c r="E34" s="26"/>
      <c r="J34" s="30"/>
      <c r="K34" s="31"/>
      <c r="L34" s="36"/>
      <c r="M34" s="33"/>
      <c r="N34" s="33"/>
    </row>
  </sheetData>
  <printOptions gridLines="1"/>
  <pageMargins left="0.5905511811023623" right="0.35433070866141736" top="0.7874015748031497" bottom="0.7874015748031497" header="0.5" footer="0.5"/>
  <pageSetup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2.xml><?xml version="1.0" encoding="utf-8"?>
<worksheet xmlns="http://schemas.openxmlformats.org/spreadsheetml/2006/main" xmlns:r="http://schemas.openxmlformats.org/officeDocument/2006/relationships">
  <dimension ref="A1:X124"/>
  <sheetViews>
    <sheetView zoomScale="130" zoomScaleNormal="130" workbookViewId="0" topLeftCell="A1">
      <pane xSplit="9" ySplit="3" topLeftCell="J4" activePane="bottomRight" state="frozen"/>
      <selection pane="topLeft" activeCell="A1" sqref="A1"/>
      <selection pane="topRight" activeCell="B1" sqref="B1"/>
      <selection pane="bottomLeft" activeCell="A5" sqref="A5"/>
      <selection pane="bottomRight" activeCell="F47" sqref="F47"/>
    </sheetView>
  </sheetViews>
  <sheetFormatPr defaultColWidth="9.140625" defaultRowHeight="12.75"/>
  <cols>
    <col min="1" max="1" width="9.7109375" style="24" customWidth="1"/>
    <col min="2" max="2" width="9.57421875" style="25" customWidth="1"/>
    <col min="3" max="3" width="9.421875" style="25" customWidth="1"/>
    <col min="4" max="4" width="5.8515625" style="25" customWidth="1"/>
    <col min="5" max="5" width="6.57421875" style="25" customWidth="1"/>
    <col min="6" max="6" width="6.8515625" style="27" customWidth="1"/>
    <col min="7" max="7" width="12.421875" style="28" customWidth="1"/>
    <col min="8" max="8" width="7.00390625" style="27" customWidth="1"/>
    <col min="9" max="9" width="21.7109375" style="29" customWidth="1"/>
    <col min="10" max="10" width="8.8515625" style="8" customWidth="1"/>
    <col min="11" max="11" width="8.28125" style="37" customWidth="1"/>
    <col min="12" max="12" width="7.140625" style="8" customWidth="1"/>
    <col min="13" max="13" width="8.140625" style="8" customWidth="1"/>
    <col min="14" max="14" width="7.7109375" style="8" customWidth="1"/>
    <col min="15" max="15" width="6.421875" style="10" customWidth="1"/>
    <col min="16" max="16" width="7.28125" style="10" customWidth="1"/>
    <col min="17" max="17" width="6.57421875" style="10" customWidth="1"/>
    <col min="18" max="18" width="7.00390625" style="10" customWidth="1"/>
    <col min="19" max="20" width="7.140625" style="10" customWidth="1"/>
    <col min="21" max="21" width="7.28125" style="10" customWidth="1"/>
    <col min="22" max="22" width="7.57421875" style="10" customWidth="1"/>
    <col min="23" max="23" width="8.00390625" style="10" customWidth="1"/>
    <col min="24" max="24" width="4.421875" style="11" customWidth="1"/>
    <col min="25" max="16384" width="11.421875" style="12" customWidth="1"/>
  </cols>
  <sheetData>
    <row r="1" spans="1:11" ht="23.25">
      <c r="A1" s="1" t="s">
        <v>12</v>
      </c>
      <c r="B1" s="2"/>
      <c r="C1" s="2"/>
      <c r="D1" s="2"/>
      <c r="E1" s="3" t="s">
        <v>13</v>
      </c>
      <c r="F1" s="4"/>
      <c r="G1" s="5" t="s">
        <v>14</v>
      </c>
      <c r="H1" s="6"/>
      <c r="I1" s="52" t="s">
        <v>1080</v>
      </c>
      <c r="K1" s="9"/>
    </row>
    <row r="2" spans="1:24" s="8" customFormat="1" ht="13.5">
      <c r="A2" s="13"/>
      <c r="B2" s="14"/>
      <c r="C2" s="14"/>
      <c r="D2" s="14"/>
      <c r="E2" s="14"/>
      <c r="F2" s="4"/>
      <c r="G2" s="14"/>
      <c r="H2" s="6"/>
      <c r="I2" s="7"/>
      <c r="K2" s="15"/>
      <c r="O2" s="10"/>
      <c r="P2" s="10"/>
      <c r="Q2" s="10"/>
      <c r="R2" s="10"/>
      <c r="S2" s="10"/>
      <c r="T2" s="10"/>
      <c r="U2" s="10"/>
      <c r="V2" s="10"/>
      <c r="W2" s="10"/>
      <c r="X2" s="11"/>
    </row>
    <row r="3" spans="1:24" s="8" customFormat="1" ht="14.25" thickBot="1">
      <c r="A3" s="16" t="s">
        <v>15</v>
      </c>
      <c r="B3" s="17" t="s">
        <v>16</v>
      </c>
      <c r="C3" s="17" t="s">
        <v>17</v>
      </c>
      <c r="D3" s="17" t="s">
        <v>18</v>
      </c>
      <c r="E3" s="17" t="s">
        <v>19</v>
      </c>
      <c r="F3" s="18" t="s">
        <v>20</v>
      </c>
      <c r="G3" s="19" t="s">
        <v>21</v>
      </c>
      <c r="H3" s="18" t="s">
        <v>18</v>
      </c>
      <c r="I3" s="20" t="s">
        <v>22</v>
      </c>
      <c r="J3" s="21" t="s">
        <v>23</v>
      </c>
      <c r="K3" s="22" t="s">
        <v>24</v>
      </c>
      <c r="L3" s="23" t="s">
        <v>25</v>
      </c>
      <c r="M3" s="23" t="s">
        <v>26</v>
      </c>
      <c r="N3" s="23" t="s">
        <v>27</v>
      </c>
      <c r="O3" s="10" t="s">
        <v>28</v>
      </c>
      <c r="P3" s="10" t="s">
        <v>29</v>
      </c>
      <c r="Q3" s="10" t="s">
        <v>30</v>
      </c>
      <c r="R3" s="10" t="s">
        <v>31</v>
      </c>
      <c r="S3" s="10" t="s">
        <v>32</v>
      </c>
      <c r="T3" s="10" t="s">
        <v>33</v>
      </c>
      <c r="U3" s="10" t="s">
        <v>34</v>
      </c>
      <c r="V3" s="10" t="s">
        <v>35</v>
      </c>
      <c r="W3" s="10" t="s">
        <v>36</v>
      </c>
      <c r="X3" s="11" t="s">
        <v>37</v>
      </c>
    </row>
    <row r="4" spans="1:24" ht="15">
      <c r="A4" s="62">
        <v>28.175</v>
      </c>
      <c r="B4" s="58" t="s">
        <v>39</v>
      </c>
      <c r="C4" s="74" t="s">
        <v>40</v>
      </c>
      <c r="D4" s="59">
        <f aca="true" t="shared" si="0" ref="D4:D63">IF(AND(M4&gt;J4,X4&lt;180),SUM(360,-X4),X4)</f>
        <v>297.16928338692094</v>
      </c>
      <c r="E4" s="59">
        <f aca="true" t="shared" si="1" ref="E4:E63">PRODUCT(6371,ACOS(SUM(PRODUCT(COS(PRODUCT(PI()/180,N4)),COS(PRODUCT(PI()/180,K4)),COS(PRODUCT(PI()/180,SUM(J4,-M4)))),PRODUCT(SIN(PRODUCT(PI()/180,N4)),SIN(PRODUCT(PI()/180,K4))))))</f>
        <v>5782.6297244849275</v>
      </c>
      <c r="F4" s="53">
        <v>10</v>
      </c>
      <c r="G4" s="54" t="s">
        <v>41</v>
      </c>
      <c r="H4" s="53" t="s">
        <v>42</v>
      </c>
      <c r="I4" s="60"/>
      <c r="J4" s="30">
        <f aca="true" t="shared" si="2" ref="J4:J63">SUM(SUM(-180,PRODUCT(2,SUM(CODE(MID(C4,1,1)),-65),10)),PRODUCT((SUM(CODE(MID(C4,3,1)),-48)),2),PRODUCT(SUM(CODE(MID(C4,5,1)),-65),1/12),1/24)</f>
        <v>-75.70833333333333</v>
      </c>
      <c r="K4" s="31">
        <f aca="true" t="shared" si="3" ref="K4:K63">SUM(SUM(-90,PRODUCT(SUM(CODE(MID(C4,2,1)),-65),10)),SUM(CODE(MID(C4,4,1)),-48),PRODUCT(SUM(CODE(RIGHT(C4,1)),-65),1/24),1/48)</f>
        <v>45.4375</v>
      </c>
      <c r="L4" s="32" t="str">
        <f aca="true" t="shared" si="4" ref="L4:L63">G$1</f>
        <v>JO57XJ</v>
      </c>
      <c r="M4" s="33">
        <f aca="true" t="shared" si="5" ref="M4:M63">SUM(SUM(-180,PRODUCT(2,SUM(CODE(MID(L4,1,1)),-65),10)),PRODUCT((SUM(CODE(MID(L4,3,1)),-48)),2),PRODUCT(SUM(CODE(MID(L4,5,1)),-65),1/12),1/24)</f>
        <v>11.958333333333332</v>
      </c>
      <c r="N4" s="33">
        <f aca="true" t="shared" si="6" ref="N4:N63">SUM(SUM(-90,PRODUCT(SUM(CODE(MID(L4,2,1)),-65),10)),SUM(CODE(MID(L4,4,1)),-48),PRODUCT(SUM(CODE(RIGHT(L4,1)),-65),1/24),1/48)</f>
        <v>57.395833333333336</v>
      </c>
      <c r="O4" s="10">
        <f aca="true" t="shared" si="7" ref="O4:O63">SIN(PRODUCT(PI()/180,N4))</f>
        <v>0.8424132142623957</v>
      </c>
      <c r="P4" s="10">
        <f aca="true" t="shared" si="8" ref="P4:P63">SIN(PRODUCT(PI()/180,K4))</f>
        <v>0.712485451552056</v>
      </c>
      <c r="Q4" s="10">
        <f aca="true" t="shared" si="9" ref="Q4:Q63">COS(PRODUCT(PI()/180,N4))</f>
        <v>0.5388320484493281</v>
      </c>
      <c r="R4" s="10">
        <f aca="true" t="shared" si="10" ref="R4:R63">COS(PRODUCT(PI()/180,K4))</f>
        <v>0.7016868826810594</v>
      </c>
      <c r="S4" s="10">
        <f aca="true" t="shared" si="11" ref="S4:S63">COS(PRODUCT(PI()/180,SUM(J4,-M4)))</f>
        <v>0.040713093443596096</v>
      </c>
      <c r="T4" s="10">
        <f aca="true" t="shared" si="12" ref="T4:T63">SUM(PRODUCT(P4,O4),PRODUCT(R4,Q4,S4))</f>
        <v>0.6156004290561827</v>
      </c>
      <c r="U4" s="10">
        <f aca="true" t="shared" si="13" ref="U4:U63">ACOS(T4)</f>
        <v>0.907648677520786</v>
      </c>
      <c r="V4" s="10">
        <f aca="true" t="shared" si="14" ref="V4:V63">SIN(U4)</f>
        <v>0.7880584443718902</v>
      </c>
      <c r="W4" s="10">
        <f aca="true" t="shared" si="15" ref="W4:W63">PRODUCT(SUM(P4,-PRODUCT(O4,T4)),PRODUCT(1/Q4,1/V4))</f>
        <v>0.4566210399105226</v>
      </c>
      <c r="X4" s="11">
        <f aca="true" t="shared" si="16" ref="X4:X63">IF(J4=M4,IF(K4&gt;N4,0,180),PRODUCT(180,1/PI(),ACOS(W4)))</f>
        <v>62.83071661307908</v>
      </c>
    </row>
    <row r="5" spans="1:24" ht="13.5">
      <c r="A5" s="62">
        <v>28.176</v>
      </c>
      <c r="B5" s="58" t="s">
        <v>1081</v>
      </c>
      <c r="C5" s="58" t="s">
        <v>1082</v>
      </c>
      <c r="D5" s="59">
        <f>IF(AND(M5&gt;J5,X5&lt;180),SUM(360,-X5),X5)</f>
        <v>233.269549193285</v>
      </c>
      <c r="E5" s="59">
        <f>PRODUCT(6371,ACOS(SUM(PRODUCT(COS(PRODUCT(PI()/180,N5)),COS(PRODUCT(PI()/180,K5)),COS(PRODUCT(PI()/180,SUM(J5,-M5)))),PRODUCT(SIN(PRODUCT(PI()/180,N5)),SIN(PRODUCT(PI()/180,K5))))))</f>
        <v>10474.084433264657</v>
      </c>
      <c r="F5" s="53">
        <v>2</v>
      </c>
      <c r="G5" s="54" t="s">
        <v>41</v>
      </c>
      <c r="H5" s="53" t="s">
        <v>42</v>
      </c>
      <c r="I5" s="60"/>
      <c r="J5" s="30">
        <f>SUM(SUM(-180,PRODUCT(2,SUM(CODE(MID(C5,1,1)),-65),10)),PRODUCT((SUM(CODE(MID(C5,3,1)),-48)),2),PRODUCT(SUM(CODE(MID(C5,5,1)),-65),1/12),1/24)</f>
        <v>-47.958333333333336</v>
      </c>
      <c r="K5" s="31">
        <f>SUM(SUM(-90,PRODUCT(SUM(CODE(MID(C5,2,1)),-65),10)),SUM(CODE(MID(C5,4,1)),-48),PRODUCT(SUM(CODE(RIGHT(C5,1)),-65),1/24),1/48)</f>
        <v>-22.520833333333336</v>
      </c>
      <c r="L5" s="32" t="str">
        <f>G$1</f>
        <v>JO57XJ</v>
      </c>
      <c r="M5" s="33">
        <f t="shared" si="5"/>
        <v>11.958333333333332</v>
      </c>
      <c r="N5" s="33">
        <f>SUM(SUM(-90,PRODUCT(SUM(CODE(MID(L5,2,1)),-65),10)),SUM(CODE(MID(L5,4,1)),-48),PRODUCT(SUM(CODE(RIGHT(L5,1)),-65),1/24),1/48)</f>
        <v>57.395833333333336</v>
      </c>
      <c r="O5" s="10">
        <f t="shared" si="7"/>
        <v>0.8424132142623957</v>
      </c>
      <c r="P5" s="10">
        <f>SIN(PRODUCT(PI()/180,K5))</f>
        <v>-0.3830193391377299</v>
      </c>
      <c r="Q5" s="10">
        <f>COS(PRODUCT(PI()/180,N5))</f>
        <v>0.5388320484493281</v>
      </c>
      <c r="R5" s="10">
        <f>COS(PRODUCT(PI()/180,K5))</f>
        <v>0.9237403238175199</v>
      </c>
      <c r="S5" s="10">
        <f>COS(PRODUCT(PI()/180,SUM(J5,-M5)))</f>
        <v>0.5012590535981487</v>
      </c>
      <c r="T5" s="10">
        <f>SUM(PRODUCT(P5,O5),PRODUCT(R5,Q5,S5))</f>
        <v>-0.07316342468909787</v>
      </c>
      <c r="U5" s="10">
        <f t="shared" si="13"/>
        <v>1.644025181802646</v>
      </c>
      <c r="V5" s="10">
        <f t="shared" si="14"/>
        <v>0.9973199653510215</v>
      </c>
      <c r="W5" s="10">
        <f>PRODUCT(SUM(P5,-PRODUCT(O5,T5)),PRODUCT(1/Q5,1/V5))</f>
        <v>-0.5980511797194424</v>
      </c>
      <c r="X5" s="11">
        <f>IF(J5=M5,IF(K5&gt;N5,0,180),PRODUCT(180,1/PI(),ACOS(W5)))</f>
        <v>126.730450806715</v>
      </c>
    </row>
    <row r="6" spans="1:24" ht="13.5">
      <c r="A6" s="62">
        <v>28.177</v>
      </c>
      <c r="B6" s="58" t="s">
        <v>902</v>
      </c>
      <c r="C6" s="58" t="s">
        <v>856</v>
      </c>
      <c r="D6" s="59">
        <f>IF(AND(M6&gt;J6,X6&lt;180),SUM(360,-X6),X6)</f>
        <v>276.0722842724541</v>
      </c>
      <c r="E6" s="59">
        <f>PRODUCT(6371,ACOS(SUM(PRODUCT(COS(PRODUCT(PI()/180,N6)),COS(PRODUCT(PI()/180,K6)),COS(PRODUCT(PI()/180,SUM(J6,-M6)))),PRODUCT(SIN(PRODUCT(PI()/180,N6)),SIN(PRODUCT(PI()/180,K6))))))</f>
        <v>9231.413921129235</v>
      </c>
      <c r="F6" s="53">
        <v>5</v>
      </c>
      <c r="G6" s="54" t="s">
        <v>38</v>
      </c>
      <c r="H6" s="53" t="s">
        <v>42</v>
      </c>
      <c r="I6" s="60"/>
      <c r="J6" s="30">
        <f>SUM(SUM(-180,PRODUCT(2,SUM(CODE(MID(C6,1,1)),-65),10)),PRODUCT((SUM(CODE(MID(C6,3,1)),-48)),2),PRODUCT(SUM(CODE(MID(C6,5,1)),-65),1/12),1/24)</f>
        <v>-79.375</v>
      </c>
      <c r="K6" s="31">
        <f>SUM(SUM(-90,PRODUCT(SUM(CODE(MID(C6,2,1)),-65),10)),SUM(CODE(MID(C6,4,1)),-48),PRODUCT(SUM(CODE(RIGHT(C6,1)),-65),1/24),1/48)</f>
        <v>9.145833333333334</v>
      </c>
      <c r="L6" s="32" t="str">
        <f>G$1</f>
        <v>JO57XJ</v>
      </c>
      <c r="M6" s="33">
        <f>SUM(SUM(-180,PRODUCT(2,SUM(CODE(MID(L6,1,1)),-65),10)),PRODUCT((SUM(CODE(MID(L6,3,1)),-48)),2),PRODUCT(SUM(CODE(MID(L6,5,1)),-65),1/12),1/24)</f>
        <v>11.958333333333332</v>
      </c>
      <c r="N6" s="33">
        <f>SUM(SUM(-90,PRODUCT(SUM(CODE(MID(L6,2,1)),-65),10)),SUM(CODE(MID(L6,4,1)),-48),PRODUCT(SUM(CODE(RIGHT(L6,1)),-65),1/24),1/48)</f>
        <v>57.395833333333336</v>
      </c>
      <c r="O6" s="10">
        <f>SIN(PRODUCT(PI()/180,N6))</f>
        <v>0.8424132142623957</v>
      </c>
      <c r="P6" s="10">
        <f>SIN(PRODUCT(PI()/180,K6))</f>
        <v>0.15894789090893757</v>
      </c>
      <c r="Q6" s="10">
        <f>COS(PRODUCT(PI()/180,N6))</f>
        <v>0.5388320484493281</v>
      </c>
      <c r="R6" s="10">
        <f>COS(PRODUCT(PI()/180,K6))</f>
        <v>0.9872869734659728</v>
      </c>
      <c r="S6" s="10">
        <f>COS(PRODUCT(PI()/180,SUM(J6,-M6)))</f>
        <v>-0.02326895637405622</v>
      </c>
      <c r="T6" s="10">
        <f>SUM(PRODUCT(P6,O6),PRODUCT(R6,Q6,S6))</f>
        <v>0.12152114093471328</v>
      </c>
      <c r="U6" s="10">
        <f>ACOS(T6)</f>
        <v>1.4489740890173026</v>
      </c>
      <c r="V6" s="10">
        <f>SIN(U6)</f>
        <v>0.9925888435328727</v>
      </c>
      <c r="W6" s="10">
        <f>PRODUCT(SUM(P6,-PRODUCT(O6,T6)),PRODUCT(1/Q6,1/V6))</f>
        <v>0.10578306713232798</v>
      </c>
      <c r="X6" s="11">
        <f>IF(J6=M6,IF(K6&gt;N6,0,180),PRODUCT(180,1/PI(),ACOS(W6)))</f>
        <v>83.92771572754592</v>
      </c>
    </row>
    <row r="7" spans="1:24" ht="13.5">
      <c r="A7" s="61">
        <v>28.18</v>
      </c>
      <c r="B7" s="25" t="s">
        <v>43</v>
      </c>
      <c r="C7" s="58" t="s">
        <v>905</v>
      </c>
      <c r="D7" s="26">
        <f t="shared" si="0"/>
        <v>192.91639680738368</v>
      </c>
      <c r="E7" s="26">
        <f t="shared" si="1"/>
        <v>1539.1336864349898</v>
      </c>
      <c r="F7" s="27">
        <v>20</v>
      </c>
      <c r="G7" s="28" t="s">
        <v>57</v>
      </c>
      <c r="H7" s="27" t="s">
        <v>42</v>
      </c>
      <c r="I7" s="51" t="s">
        <v>1012</v>
      </c>
      <c r="J7" s="30">
        <f t="shared" si="2"/>
        <v>7.708333333333333</v>
      </c>
      <c r="K7" s="31">
        <f t="shared" si="3"/>
        <v>43.8125</v>
      </c>
      <c r="L7" s="32" t="str">
        <f t="shared" si="4"/>
        <v>JO57XJ</v>
      </c>
      <c r="M7" s="33">
        <f t="shared" si="5"/>
        <v>11.958333333333332</v>
      </c>
      <c r="N7" s="33">
        <f t="shared" si="6"/>
        <v>57.395833333333336</v>
      </c>
      <c r="O7" s="10">
        <f t="shared" si="7"/>
        <v>0.8424132142623957</v>
      </c>
      <c r="P7" s="10">
        <f t="shared" si="8"/>
        <v>0.6923006210522495</v>
      </c>
      <c r="Q7" s="10">
        <f t="shared" si="9"/>
        <v>0.5388320484493281</v>
      </c>
      <c r="R7" s="10">
        <f t="shared" si="10"/>
        <v>0.7216092087069493</v>
      </c>
      <c r="S7" s="10">
        <f t="shared" si="11"/>
        <v>0.9972501850994857</v>
      </c>
      <c r="T7" s="10">
        <f t="shared" si="12"/>
        <v>0.9709601595331707</v>
      </c>
      <c r="U7" s="10">
        <f t="shared" si="13"/>
        <v>0.24158431744388476</v>
      </c>
      <c r="V7" s="10">
        <f t="shared" si="14"/>
        <v>0.23924123515673382</v>
      </c>
      <c r="W7" s="10">
        <f t="shared" si="15"/>
        <v>-0.9746972649433544</v>
      </c>
      <c r="X7" s="11">
        <f t="shared" si="16"/>
        <v>167.08360319261632</v>
      </c>
    </row>
    <row r="8" spans="1:24" ht="15">
      <c r="A8" s="61">
        <v>28.18</v>
      </c>
      <c r="B8" s="25" t="s">
        <v>45</v>
      </c>
      <c r="C8" s="74" t="s">
        <v>46</v>
      </c>
      <c r="D8" s="26">
        <f t="shared" si="0"/>
        <v>134.65940578874986</v>
      </c>
      <c r="E8" s="26">
        <f t="shared" si="1"/>
        <v>3117.75191296004</v>
      </c>
      <c r="I8" s="51" t="s">
        <v>950</v>
      </c>
      <c r="J8" s="30">
        <f t="shared" si="2"/>
        <v>35.875</v>
      </c>
      <c r="K8" s="31">
        <f t="shared" si="3"/>
        <v>34.4375</v>
      </c>
      <c r="L8" s="32" t="str">
        <f t="shared" si="4"/>
        <v>JO57XJ</v>
      </c>
      <c r="M8" s="33">
        <f t="shared" si="5"/>
        <v>11.958333333333332</v>
      </c>
      <c r="N8" s="33">
        <f t="shared" si="6"/>
        <v>57.395833333333336</v>
      </c>
      <c r="O8" s="10">
        <f t="shared" si="7"/>
        <v>0.8424132142623957</v>
      </c>
      <c r="P8" s="10">
        <f t="shared" si="8"/>
        <v>0.5655069179012094</v>
      </c>
      <c r="Q8" s="10">
        <f t="shared" si="9"/>
        <v>0.5388320484493281</v>
      </c>
      <c r="R8" s="10">
        <f t="shared" si="10"/>
        <v>0.8247435515394314</v>
      </c>
      <c r="S8" s="10">
        <f t="shared" si="11"/>
        <v>0.9141360656452582</v>
      </c>
      <c r="T8" s="10">
        <f t="shared" si="12"/>
        <v>0.882630974924141</v>
      </c>
      <c r="U8" s="10">
        <f t="shared" si="13"/>
        <v>0.4893661768890347</v>
      </c>
      <c r="V8" s="10">
        <f t="shared" si="14"/>
        <v>0.4700665507185768</v>
      </c>
      <c r="W8" s="10">
        <f t="shared" si="15"/>
        <v>-0.7028909230027323</v>
      </c>
      <c r="X8" s="11">
        <f t="shared" si="16"/>
        <v>134.65940578874986</v>
      </c>
    </row>
    <row r="9" spans="1:24" ht="13.5">
      <c r="A9" s="61">
        <v>28.1824</v>
      </c>
      <c r="B9" s="45" t="s">
        <v>47</v>
      </c>
      <c r="C9" s="58" t="s">
        <v>906</v>
      </c>
      <c r="D9" s="26">
        <f t="shared" si="0"/>
        <v>158.4142487382402</v>
      </c>
      <c r="E9" s="26">
        <f t="shared" si="1"/>
        <v>2288.5883745969836</v>
      </c>
      <c r="F9" s="27">
        <v>4</v>
      </c>
      <c r="G9" s="28" t="s">
        <v>41</v>
      </c>
      <c r="H9" s="27" t="s">
        <v>42</v>
      </c>
      <c r="I9" s="51" t="s">
        <v>1011</v>
      </c>
      <c r="J9" s="30">
        <f t="shared" si="2"/>
        <v>21.375</v>
      </c>
      <c r="K9" s="31">
        <f t="shared" si="3"/>
        <v>37.770833333333336</v>
      </c>
      <c r="L9" s="32" t="str">
        <f t="shared" si="4"/>
        <v>JO57XJ</v>
      </c>
      <c r="M9" s="33">
        <f t="shared" si="5"/>
        <v>11.958333333333332</v>
      </c>
      <c r="N9" s="33">
        <f t="shared" si="6"/>
        <v>57.395833333333336</v>
      </c>
      <c r="O9" s="10">
        <f t="shared" si="7"/>
        <v>0.8424132142623957</v>
      </c>
      <c r="P9" s="10">
        <f t="shared" si="8"/>
        <v>0.6125047423988962</v>
      </c>
      <c r="Q9" s="10">
        <f t="shared" si="9"/>
        <v>0.5388320484493281</v>
      </c>
      <c r="R9" s="10">
        <f t="shared" si="10"/>
        <v>0.7904669129943782</v>
      </c>
      <c r="S9" s="10">
        <f t="shared" si="11"/>
        <v>0.9865246102711843</v>
      </c>
      <c r="T9" s="10">
        <f t="shared" si="12"/>
        <v>0.9361714367508109</v>
      </c>
      <c r="U9" s="10">
        <f t="shared" si="13"/>
        <v>0.35921964755877944</v>
      </c>
      <c r="V9" s="10">
        <f t="shared" si="14"/>
        <v>0.3515437967194448</v>
      </c>
      <c r="W9" s="10">
        <f t="shared" si="15"/>
        <v>-0.9298680050727107</v>
      </c>
      <c r="X9" s="11">
        <f t="shared" si="16"/>
        <v>158.4142487382402</v>
      </c>
    </row>
    <row r="10" spans="1:24" ht="13.5">
      <c r="A10" s="61">
        <v>28.185</v>
      </c>
      <c r="B10" s="25" t="s">
        <v>971</v>
      </c>
      <c r="C10" s="58" t="s">
        <v>972</v>
      </c>
      <c r="D10" s="26">
        <f>IF(AND(M10&gt;J10,X10&lt;180),SUM(360,-X10),X10)</f>
        <v>169.64524949363286</v>
      </c>
      <c r="E10" s="26">
        <f>PRODUCT(6371,ACOS(SUM(PRODUCT(COS(PRODUCT(PI()/180,N10)),COS(PRODUCT(PI()/180,K10)),COS(PRODUCT(PI()/180,SUM(J10,-M10)))),PRODUCT(SIN(PRODUCT(PI()/180,N10)),SIN(PRODUCT(PI()/180,K10))))))</f>
        <v>2024.0762732102596</v>
      </c>
      <c r="I10" s="51" t="s">
        <v>973</v>
      </c>
      <c r="J10" s="30">
        <f>SUM(SUM(-180,PRODUCT(2,SUM(CODE(MID(C10,1,1)),-65),10)),PRODUCT((SUM(CODE(MID(C10,3,1)),-48)),2),PRODUCT(SUM(CODE(MID(C10,5,1)),-65),1/12),1/24)</f>
        <v>16.125</v>
      </c>
      <c r="K10" s="31">
        <f>SUM(SUM(-90,PRODUCT(SUM(CODE(MID(C10,2,1)),-65),10)),SUM(CODE(MID(C10,4,1)),-48),PRODUCT(SUM(CODE(RIGHT(C10,1)),-65),1/24),1/48)</f>
        <v>39.395833333333336</v>
      </c>
      <c r="L10" s="32" t="str">
        <f>G$1</f>
        <v>JO57XJ</v>
      </c>
      <c r="M10" s="33">
        <f t="shared" si="5"/>
        <v>11.958333333333332</v>
      </c>
      <c r="N10" s="33">
        <f>SUM(SUM(-90,PRODUCT(SUM(CODE(MID(L10,2,1)),-65),10)),SUM(CODE(MID(L10,4,1)),-48),PRODUCT(SUM(CODE(RIGHT(L10,1)),-65),1/24),1/48)</f>
        <v>57.395833333333336</v>
      </c>
      <c r="O10" s="10">
        <f t="shared" si="7"/>
        <v>0.8424132142623957</v>
      </c>
      <c r="P10" s="10">
        <f>SIN(PRODUCT(PI()/180,K10))</f>
        <v>0.6346743167526894</v>
      </c>
      <c r="Q10" s="10">
        <f>COS(PRODUCT(PI()/180,N10))</f>
        <v>0.5388320484493281</v>
      </c>
      <c r="R10" s="10">
        <f>COS(PRODUCT(PI()/180,K10))</f>
        <v>0.7727797303595035</v>
      </c>
      <c r="S10" s="10">
        <f>COS(PRODUCT(PI()/180,SUM(J10,-M10)))</f>
        <v>0.9973569167005722</v>
      </c>
      <c r="T10" s="10">
        <f>SUM(PRODUCT(P10,O10),PRODUCT(R10,Q10,S10))</f>
        <v>0.949955940413253</v>
      </c>
      <c r="U10" s="10">
        <f t="shared" si="13"/>
        <v>0.3177015026228629</v>
      </c>
      <c r="V10" s="10">
        <f t="shared" si="14"/>
        <v>0.3123839164771003</v>
      </c>
      <c r="W10" s="10">
        <f>PRODUCT(SUM(P10,-PRODUCT(O10,T10)),PRODUCT(1/Q10,1/V10))</f>
        <v>-0.983713729540384</v>
      </c>
      <c r="X10" s="11">
        <f>IF(J10=M10,IF(K10&gt;N10,0,180),PRODUCT(180,1/PI(),ACOS(W10)))</f>
        <v>169.64524949363286</v>
      </c>
    </row>
    <row r="11" spans="1:24" ht="13.5">
      <c r="A11" s="61">
        <v>28.1857</v>
      </c>
      <c r="B11" s="25" t="s">
        <v>48</v>
      </c>
      <c r="C11" s="25" t="s">
        <v>49</v>
      </c>
      <c r="D11" s="26">
        <f t="shared" si="0"/>
        <v>165.32335571481676</v>
      </c>
      <c r="E11" s="26">
        <f t="shared" si="1"/>
        <v>9367.382491282566</v>
      </c>
      <c r="F11" s="27">
        <v>15</v>
      </c>
      <c r="G11" s="28" t="s">
        <v>50</v>
      </c>
      <c r="I11" s="51"/>
      <c r="J11" s="30">
        <f t="shared" si="2"/>
        <v>28.208333333333336</v>
      </c>
      <c r="K11" s="31">
        <f t="shared" si="3"/>
        <v>-25.729166666666668</v>
      </c>
      <c r="L11" s="32" t="str">
        <f t="shared" si="4"/>
        <v>JO57XJ</v>
      </c>
      <c r="M11" s="33">
        <f t="shared" si="5"/>
        <v>11.958333333333332</v>
      </c>
      <c r="N11" s="33">
        <f t="shared" si="6"/>
        <v>57.395833333333336</v>
      </c>
      <c r="O11" s="10">
        <f t="shared" si="7"/>
        <v>0.8424132142623957</v>
      </c>
      <c r="P11" s="10">
        <f t="shared" si="8"/>
        <v>-0.43411772557037315</v>
      </c>
      <c r="Q11" s="10">
        <f t="shared" si="9"/>
        <v>0.5388320484493281</v>
      </c>
      <c r="R11" s="10">
        <f t="shared" si="10"/>
        <v>0.9008561485307219</v>
      </c>
      <c r="S11" s="10">
        <f t="shared" si="11"/>
        <v>0.9600498543859286</v>
      </c>
      <c r="T11" s="10">
        <f t="shared" si="12"/>
        <v>0.10031144857576646</v>
      </c>
      <c r="U11" s="10">
        <f t="shared" si="13"/>
        <v>1.470315883108235</v>
      </c>
      <c r="V11" s="10">
        <f t="shared" si="14"/>
        <v>0.994956086108644</v>
      </c>
      <c r="W11" s="10">
        <f t="shared" si="15"/>
        <v>-0.9673711128068317</v>
      </c>
      <c r="X11" s="11">
        <f t="shared" si="16"/>
        <v>165.32335571481676</v>
      </c>
    </row>
    <row r="12" spans="1:24" ht="15">
      <c r="A12" s="61">
        <v>28.188</v>
      </c>
      <c r="B12" s="25" t="s">
        <v>51</v>
      </c>
      <c r="C12" s="74" t="s">
        <v>52</v>
      </c>
      <c r="D12" s="26">
        <f t="shared" si="0"/>
        <v>39.72150872274857</v>
      </c>
      <c r="E12" s="26">
        <f t="shared" si="1"/>
        <v>8392.221901315477</v>
      </c>
      <c r="F12" s="27">
        <v>50</v>
      </c>
      <c r="G12" s="28" t="s">
        <v>53</v>
      </c>
      <c r="I12" s="51"/>
      <c r="J12" s="30">
        <f t="shared" si="2"/>
        <v>140.45833333333331</v>
      </c>
      <c r="K12" s="31">
        <f t="shared" si="3"/>
        <v>37.770833333333336</v>
      </c>
      <c r="L12" s="32" t="str">
        <f t="shared" si="4"/>
        <v>JO57XJ</v>
      </c>
      <c r="M12" s="33">
        <f t="shared" si="5"/>
        <v>11.958333333333332</v>
      </c>
      <c r="N12" s="33">
        <f t="shared" si="6"/>
        <v>57.395833333333336</v>
      </c>
      <c r="O12" s="10">
        <f t="shared" si="7"/>
        <v>0.8424132142623957</v>
      </c>
      <c r="P12" s="10">
        <f t="shared" si="8"/>
        <v>0.6125047423988962</v>
      </c>
      <c r="Q12" s="10">
        <f t="shared" si="9"/>
        <v>0.5388320484493281</v>
      </c>
      <c r="R12" s="10">
        <f t="shared" si="10"/>
        <v>0.7904669129943782</v>
      </c>
      <c r="S12" s="10">
        <f t="shared" si="11"/>
        <v>-0.6225146366376191</v>
      </c>
      <c r="T12" s="10">
        <f t="shared" si="12"/>
        <v>0.25083511066795616</v>
      </c>
      <c r="U12" s="10">
        <f t="shared" si="13"/>
        <v>1.3172534768977362</v>
      </c>
      <c r="V12" s="10">
        <f t="shared" si="14"/>
        <v>0.968029827668649</v>
      </c>
      <c r="W12" s="10">
        <f t="shared" si="15"/>
        <v>0.7691597086589851</v>
      </c>
      <c r="X12" s="11">
        <f t="shared" si="16"/>
        <v>39.72150872274857</v>
      </c>
    </row>
    <row r="13" spans="1:24" ht="13.5">
      <c r="A13" s="61">
        <v>28.189</v>
      </c>
      <c r="B13" s="48" t="s">
        <v>54</v>
      </c>
      <c r="C13" s="25" t="s">
        <v>55</v>
      </c>
      <c r="D13" s="26">
        <f t="shared" si="0"/>
        <v>298.7862259257989</v>
      </c>
      <c r="E13" s="26">
        <f t="shared" si="1"/>
        <v>6143.71593481192</v>
      </c>
      <c r="F13" s="27">
        <v>2</v>
      </c>
      <c r="G13" s="28" t="s">
        <v>53</v>
      </c>
      <c r="I13" s="51"/>
      <c r="J13" s="30">
        <f t="shared" si="2"/>
        <v>-80.125</v>
      </c>
      <c r="K13" s="31">
        <f t="shared" si="3"/>
        <v>43.895833333333336</v>
      </c>
      <c r="L13" s="32" t="str">
        <f t="shared" si="4"/>
        <v>JO57XJ</v>
      </c>
      <c r="M13" s="33">
        <f t="shared" si="5"/>
        <v>11.958333333333332</v>
      </c>
      <c r="N13" s="33">
        <f t="shared" si="6"/>
        <v>57.395833333333336</v>
      </c>
      <c r="O13" s="10">
        <f t="shared" si="7"/>
        <v>0.8424132142623957</v>
      </c>
      <c r="P13" s="10">
        <f t="shared" si="8"/>
        <v>0.6933494264868003</v>
      </c>
      <c r="Q13" s="10">
        <f t="shared" si="9"/>
        <v>0.5388320484493281</v>
      </c>
      <c r="R13" s="10">
        <f t="shared" si="10"/>
        <v>0.7206015353788979</v>
      </c>
      <c r="S13" s="10">
        <f t="shared" si="11"/>
        <v>-0.03635301431399962</v>
      </c>
      <c r="T13" s="10">
        <f t="shared" si="12"/>
        <v>0.5699714541944839</v>
      </c>
      <c r="U13" s="10">
        <f t="shared" si="13"/>
        <v>0.9643252134377523</v>
      </c>
      <c r="V13" s="10">
        <f t="shared" si="14"/>
        <v>0.821664494427881</v>
      </c>
      <c r="W13" s="10">
        <f t="shared" si="15"/>
        <v>0.48154299347493296</v>
      </c>
      <c r="X13" s="11">
        <f t="shared" si="16"/>
        <v>61.213774074201105</v>
      </c>
    </row>
    <row r="14" spans="1:24" ht="13.5">
      <c r="A14" s="61">
        <v>28.189</v>
      </c>
      <c r="B14" s="25" t="s">
        <v>56</v>
      </c>
      <c r="C14" s="58" t="s">
        <v>908</v>
      </c>
      <c r="D14" s="26">
        <f t="shared" si="0"/>
        <v>297.5799348793134</v>
      </c>
      <c r="E14" s="26">
        <f t="shared" si="1"/>
        <v>9420.609390466467</v>
      </c>
      <c r="F14" s="27">
        <v>20</v>
      </c>
      <c r="G14" s="28" t="s">
        <v>57</v>
      </c>
      <c r="H14" s="27" t="s">
        <v>42</v>
      </c>
      <c r="I14" s="51"/>
      <c r="J14" s="30">
        <f t="shared" si="2"/>
        <v>-99.04166666666666</v>
      </c>
      <c r="K14" s="31">
        <f t="shared" si="3"/>
        <v>19.020833333333332</v>
      </c>
      <c r="L14" s="32" t="str">
        <f t="shared" si="4"/>
        <v>JO57XJ</v>
      </c>
      <c r="M14" s="33">
        <f t="shared" si="5"/>
        <v>11.958333333333332</v>
      </c>
      <c r="N14" s="33">
        <f t="shared" si="6"/>
        <v>57.395833333333336</v>
      </c>
      <c r="O14" s="10">
        <f t="shared" si="7"/>
        <v>0.8424132142623957</v>
      </c>
      <c r="P14" s="10">
        <f t="shared" si="8"/>
        <v>0.32591193318339934</v>
      </c>
      <c r="Q14" s="10">
        <f t="shared" si="9"/>
        <v>0.5388320484493281</v>
      </c>
      <c r="R14" s="10">
        <f t="shared" si="10"/>
        <v>0.9454001331757149</v>
      </c>
      <c r="S14" s="10">
        <f t="shared" si="11"/>
        <v>-0.35836794954530005</v>
      </c>
      <c r="T14" s="10">
        <f t="shared" si="12"/>
        <v>0.09199562457599395</v>
      </c>
      <c r="U14" s="10">
        <f t="shared" si="13"/>
        <v>1.4786704427038875</v>
      </c>
      <c r="V14" s="10">
        <f t="shared" si="14"/>
        <v>0.9957594112328905</v>
      </c>
      <c r="W14" s="10">
        <f t="shared" si="15"/>
        <v>0.4629856560777299</v>
      </c>
      <c r="X14" s="11">
        <f t="shared" si="16"/>
        <v>62.420065120686616</v>
      </c>
    </row>
    <row r="15" spans="1:24" ht="13.5">
      <c r="A15" s="61">
        <v>28.1894</v>
      </c>
      <c r="B15" s="45" t="s">
        <v>58</v>
      </c>
      <c r="C15" s="58" t="s">
        <v>907</v>
      </c>
      <c r="D15" s="26">
        <f t="shared" si="0"/>
        <v>115.39931138093594</v>
      </c>
      <c r="E15" s="26">
        <f t="shared" si="1"/>
        <v>5267.916972749722</v>
      </c>
      <c r="F15" s="27">
        <v>50</v>
      </c>
      <c r="H15" s="27" t="s">
        <v>42</v>
      </c>
      <c r="I15" s="51"/>
      <c r="J15" s="30">
        <f t="shared" si="2"/>
        <v>58.45833333333333</v>
      </c>
      <c r="K15" s="31">
        <f t="shared" si="3"/>
        <v>23.604166666666664</v>
      </c>
      <c r="L15" s="32" t="str">
        <f t="shared" si="4"/>
        <v>JO57XJ</v>
      </c>
      <c r="M15" s="33">
        <f t="shared" si="5"/>
        <v>11.958333333333332</v>
      </c>
      <c r="N15" s="33">
        <f t="shared" si="6"/>
        <v>57.395833333333336</v>
      </c>
      <c r="O15" s="10">
        <f t="shared" si="7"/>
        <v>0.8424132142623957</v>
      </c>
      <c r="P15" s="10">
        <f t="shared" si="8"/>
        <v>0.40041567127643646</v>
      </c>
      <c r="Q15" s="10">
        <f t="shared" si="9"/>
        <v>0.5388320484493281</v>
      </c>
      <c r="R15" s="10">
        <f t="shared" si="10"/>
        <v>0.9163336129359442</v>
      </c>
      <c r="S15" s="10">
        <f t="shared" si="11"/>
        <v>0.688354575693754</v>
      </c>
      <c r="T15" s="10">
        <f t="shared" si="12"/>
        <v>0.6771904677928536</v>
      </c>
      <c r="U15" s="10">
        <f t="shared" si="13"/>
        <v>0.8268587306152444</v>
      </c>
      <c r="V15" s="10">
        <f t="shared" si="14"/>
        <v>0.7358077672398519</v>
      </c>
      <c r="W15" s="10">
        <f t="shared" si="15"/>
        <v>-0.42892427648341863</v>
      </c>
      <c r="X15" s="11">
        <f t="shared" si="16"/>
        <v>115.39931138093594</v>
      </c>
    </row>
    <row r="16" spans="1:24" ht="13.5">
      <c r="A16" s="61">
        <v>28.193</v>
      </c>
      <c r="B16" s="25" t="s">
        <v>59</v>
      </c>
      <c r="C16" s="25" t="s">
        <v>909</v>
      </c>
      <c r="D16" s="26">
        <f t="shared" si="0"/>
        <v>309.1223760522085</v>
      </c>
      <c r="E16" s="26">
        <f t="shared" si="1"/>
        <v>7451.739335987675</v>
      </c>
      <c r="F16" s="27">
        <v>5</v>
      </c>
      <c r="G16" s="28" t="s">
        <v>41</v>
      </c>
      <c r="H16" s="27" t="s">
        <v>42</v>
      </c>
      <c r="I16" s="51"/>
      <c r="J16" s="30">
        <f t="shared" si="2"/>
        <v>-99.375</v>
      </c>
      <c r="K16" s="31">
        <f t="shared" si="3"/>
        <v>39.9375</v>
      </c>
      <c r="L16" s="32" t="str">
        <f t="shared" si="4"/>
        <v>JO57XJ</v>
      </c>
      <c r="M16" s="33">
        <f t="shared" si="5"/>
        <v>11.958333333333332</v>
      </c>
      <c r="N16" s="33">
        <f t="shared" si="6"/>
        <v>57.395833333333336</v>
      </c>
      <c r="O16" s="10">
        <f t="shared" si="7"/>
        <v>0.8424132142623957</v>
      </c>
      <c r="P16" s="10">
        <f t="shared" si="8"/>
        <v>0.6419516025627031</v>
      </c>
      <c r="Q16" s="10">
        <f t="shared" si="9"/>
        <v>0.5388320484493281</v>
      </c>
      <c r="R16" s="10">
        <f t="shared" si="10"/>
        <v>0.7667451597285615</v>
      </c>
      <c r="S16" s="10">
        <f t="shared" si="11"/>
        <v>-0.36379320495315143</v>
      </c>
      <c r="T16" s="10">
        <f t="shared" si="12"/>
        <v>0.39048849076098324</v>
      </c>
      <c r="U16" s="10">
        <f t="shared" si="13"/>
        <v>1.1696341761085662</v>
      </c>
      <c r="V16" s="10">
        <f t="shared" si="14"/>
        <v>0.9206078093212166</v>
      </c>
      <c r="W16" s="10">
        <f t="shared" si="15"/>
        <v>0.6309788332213118</v>
      </c>
      <c r="X16" s="11">
        <f t="shared" si="16"/>
        <v>50.87762394779149</v>
      </c>
    </row>
    <row r="17" spans="1:24" ht="13.5">
      <c r="A17" s="61">
        <v>28.1935</v>
      </c>
      <c r="B17" s="45" t="s">
        <v>60</v>
      </c>
      <c r="C17" s="25" t="s">
        <v>61</v>
      </c>
      <c r="D17" s="26">
        <f t="shared" si="0"/>
        <v>237.80811660393192</v>
      </c>
      <c r="E17" s="26">
        <f t="shared" si="1"/>
        <v>11833.27880110878</v>
      </c>
      <c r="F17" s="27">
        <v>5</v>
      </c>
      <c r="G17" s="35" t="s">
        <v>41</v>
      </c>
      <c r="H17" s="27" t="s">
        <v>42</v>
      </c>
      <c r="I17" s="51" t="s">
        <v>436</v>
      </c>
      <c r="J17" s="30">
        <f t="shared" si="2"/>
        <v>-59.125</v>
      </c>
      <c r="K17" s="31">
        <f t="shared" si="3"/>
        <v>-30.895833333333336</v>
      </c>
      <c r="L17" s="32" t="str">
        <f t="shared" si="4"/>
        <v>JO57XJ</v>
      </c>
      <c r="M17" s="33">
        <f t="shared" si="5"/>
        <v>11.958333333333332</v>
      </c>
      <c r="N17" s="33">
        <f t="shared" si="6"/>
        <v>57.395833333333336</v>
      </c>
      <c r="O17" s="10">
        <f t="shared" si="7"/>
        <v>0.8424132142623957</v>
      </c>
      <c r="P17" s="10">
        <f t="shared" si="8"/>
        <v>-0.5134788504594583</v>
      </c>
      <c r="Q17" s="10">
        <f t="shared" si="9"/>
        <v>0.5388320484493281</v>
      </c>
      <c r="R17" s="10">
        <f t="shared" si="10"/>
        <v>0.8581022492283966</v>
      </c>
      <c r="S17" s="10">
        <f t="shared" si="11"/>
        <v>0.32419260956525264</v>
      </c>
      <c r="T17" s="10">
        <f t="shared" si="12"/>
        <v>-0.2826634617654469</v>
      </c>
      <c r="U17" s="10">
        <f t="shared" si="13"/>
        <v>1.8573660023714926</v>
      </c>
      <c r="V17" s="10">
        <f t="shared" si="14"/>
        <v>0.9592191446081411</v>
      </c>
      <c r="W17" s="10">
        <f t="shared" si="15"/>
        <v>-0.5327563977626242</v>
      </c>
      <c r="X17" s="11">
        <f t="shared" si="16"/>
        <v>122.19188339606806</v>
      </c>
    </row>
    <row r="18" spans="1:24" ht="13.5">
      <c r="A18" s="61">
        <v>28.1947</v>
      </c>
      <c r="B18" s="25" t="s">
        <v>62</v>
      </c>
      <c r="C18" s="25" t="s">
        <v>63</v>
      </c>
      <c r="D18" s="26">
        <f t="shared" si="0"/>
        <v>231.753384289431</v>
      </c>
      <c r="E18" s="26">
        <f t="shared" si="1"/>
        <v>10574.172727675204</v>
      </c>
      <c r="F18" s="27">
        <v>10</v>
      </c>
      <c r="G18" s="28" t="s">
        <v>44</v>
      </c>
      <c r="H18" s="27" t="s">
        <v>42</v>
      </c>
      <c r="I18" s="51"/>
      <c r="J18" s="30">
        <f t="shared" si="2"/>
        <v>-46.958333333333336</v>
      </c>
      <c r="K18" s="31">
        <f t="shared" si="3"/>
        <v>-24.020833333333336</v>
      </c>
      <c r="L18" s="32" t="str">
        <f t="shared" si="4"/>
        <v>JO57XJ</v>
      </c>
      <c r="M18" s="33">
        <f t="shared" si="5"/>
        <v>11.958333333333332</v>
      </c>
      <c r="N18" s="33">
        <f t="shared" si="6"/>
        <v>57.395833333333336</v>
      </c>
      <c r="O18" s="10">
        <f t="shared" si="7"/>
        <v>0.8424132142623957</v>
      </c>
      <c r="P18" s="10">
        <f t="shared" si="8"/>
        <v>-0.40706879068279805</v>
      </c>
      <c r="Q18" s="10">
        <f t="shared" si="9"/>
        <v>0.5388320484493281</v>
      </c>
      <c r="R18" s="10">
        <f t="shared" si="10"/>
        <v>0.913397503637953</v>
      </c>
      <c r="S18" s="10">
        <f t="shared" si="11"/>
        <v>0.5162842290182966</v>
      </c>
      <c r="T18" s="10">
        <f t="shared" si="12"/>
        <v>-0.08882163046693659</v>
      </c>
      <c r="U18" s="10">
        <f t="shared" si="13"/>
        <v>1.6597351636595832</v>
      </c>
      <c r="V18" s="10">
        <f t="shared" si="14"/>
        <v>0.9960475480423587</v>
      </c>
      <c r="W18" s="10">
        <f t="shared" si="15"/>
        <v>-0.6190475619198968</v>
      </c>
      <c r="X18" s="11">
        <f t="shared" si="16"/>
        <v>128.246615710569</v>
      </c>
    </row>
    <row r="19" spans="1:24" ht="13.5">
      <c r="A19" s="61">
        <v>28.195</v>
      </c>
      <c r="B19" s="45" t="s">
        <v>64</v>
      </c>
      <c r="C19" s="25" t="s">
        <v>910</v>
      </c>
      <c r="D19" s="26">
        <f t="shared" si="0"/>
        <v>181.85697860323208</v>
      </c>
      <c r="E19" s="26">
        <f t="shared" si="1"/>
        <v>1441.4673215660541</v>
      </c>
      <c r="F19" s="27">
        <v>20</v>
      </c>
      <c r="G19" s="28" t="s">
        <v>57</v>
      </c>
      <c r="H19" s="27" t="s">
        <v>42</v>
      </c>
      <c r="I19" s="51" t="s">
        <v>1002</v>
      </c>
      <c r="J19" s="30">
        <f t="shared" si="2"/>
        <v>11.375</v>
      </c>
      <c r="K19" s="31">
        <f t="shared" si="3"/>
        <v>44.4375</v>
      </c>
      <c r="L19" s="32" t="str">
        <f t="shared" si="4"/>
        <v>JO57XJ</v>
      </c>
      <c r="M19" s="33">
        <f t="shared" si="5"/>
        <v>11.958333333333332</v>
      </c>
      <c r="N19" s="33">
        <f t="shared" si="6"/>
        <v>57.395833333333336</v>
      </c>
      <c r="O19" s="10">
        <f t="shared" si="7"/>
        <v>0.8424132142623957</v>
      </c>
      <c r="P19" s="10">
        <f t="shared" si="8"/>
        <v>0.7001308118985237</v>
      </c>
      <c r="Q19" s="10">
        <f t="shared" si="9"/>
        <v>0.5388320484493281</v>
      </c>
      <c r="R19" s="10">
        <f t="shared" si="10"/>
        <v>0.7140145980512682</v>
      </c>
      <c r="S19" s="10">
        <f t="shared" si="11"/>
        <v>0.9999481731783374</v>
      </c>
      <c r="T19" s="10">
        <f t="shared" si="12"/>
        <v>0.9745134566085285</v>
      </c>
      <c r="U19" s="10">
        <f t="shared" si="13"/>
        <v>0.22625448462816733</v>
      </c>
      <c r="V19" s="10">
        <f t="shared" si="14"/>
        <v>0.2243290504791959</v>
      </c>
      <c r="W19" s="10">
        <f t="shared" si="15"/>
        <v>-0.9994748292590374</v>
      </c>
      <c r="X19" s="11">
        <f t="shared" si="16"/>
        <v>178.14302139676792</v>
      </c>
    </row>
    <row r="20" spans="1:24" ht="13.5">
      <c r="A20" s="61">
        <v>28.195</v>
      </c>
      <c r="B20" s="25" t="s">
        <v>65</v>
      </c>
      <c r="C20" s="25" t="s">
        <v>66</v>
      </c>
      <c r="D20" s="26">
        <f t="shared" si="0"/>
        <v>234.69500315845303</v>
      </c>
      <c r="E20" s="26">
        <f t="shared" si="1"/>
        <v>12151.311373486853</v>
      </c>
      <c r="F20" s="27">
        <v>5</v>
      </c>
      <c r="G20" s="28" t="s">
        <v>44</v>
      </c>
      <c r="I20" s="51"/>
      <c r="J20" s="30">
        <f t="shared" si="2"/>
        <v>-57.958333333333336</v>
      </c>
      <c r="K20" s="31">
        <f t="shared" si="3"/>
        <v>-34.89583333333333</v>
      </c>
      <c r="L20" s="32" t="str">
        <f t="shared" si="4"/>
        <v>JO57XJ</v>
      </c>
      <c r="M20" s="33">
        <f t="shared" si="5"/>
        <v>11.958333333333332</v>
      </c>
      <c r="N20" s="33">
        <f t="shared" si="6"/>
        <v>57.395833333333336</v>
      </c>
      <c r="O20" s="10">
        <f t="shared" si="7"/>
        <v>0.8424132142623957</v>
      </c>
      <c r="P20" s="10">
        <f t="shared" si="8"/>
        <v>-0.5720862288051712</v>
      </c>
      <c r="Q20" s="10">
        <f t="shared" si="9"/>
        <v>0.5388320484493281</v>
      </c>
      <c r="R20" s="10">
        <f t="shared" si="10"/>
        <v>0.8201934813271057</v>
      </c>
      <c r="S20" s="10">
        <f t="shared" si="11"/>
        <v>0.3433865086051626</v>
      </c>
      <c r="T20" s="10">
        <f t="shared" si="12"/>
        <v>-0.33017452165651545</v>
      </c>
      <c r="U20" s="10">
        <f t="shared" si="13"/>
        <v>1.9072847862952211</v>
      </c>
      <c r="V20" s="10">
        <f t="shared" si="14"/>
        <v>0.9439199040431827</v>
      </c>
      <c r="W20" s="10">
        <f t="shared" si="15"/>
        <v>-0.5779287986364413</v>
      </c>
      <c r="X20" s="11">
        <f t="shared" si="16"/>
        <v>125.30499684154697</v>
      </c>
    </row>
    <row r="21" spans="1:24" ht="13.5">
      <c r="A21" s="61">
        <v>28.195</v>
      </c>
      <c r="B21" s="48" t="s">
        <v>67</v>
      </c>
      <c r="C21" s="25" t="s">
        <v>68</v>
      </c>
      <c r="D21" s="26">
        <f>IF(AND(M21&gt;J21,X21&lt;180),SUM(360,-X21),X21)</f>
        <v>326.2879155942441</v>
      </c>
      <c r="E21" s="26">
        <f>PRODUCT(6371,ACOS(SUM(PRODUCT(COS(PRODUCT(PI()/180,N21)),COS(PRODUCT(PI()/180,K21)),COS(PRODUCT(PI()/180,SUM(J21,-M21)))),PRODUCT(SIN(PRODUCT(PI()/180,N21)),SIN(PRODUCT(PI()/180,K21))))))</f>
        <v>6727.273295959835</v>
      </c>
      <c r="F21" s="27">
        <v>10</v>
      </c>
      <c r="G21" s="35" t="s">
        <v>41</v>
      </c>
      <c r="H21" s="27" t="s">
        <v>69</v>
      </c>
      <c r="I21" s="51"/>
      <c r="J21" s="30">
        <f>SUM(SUM(-180,PRODUCT(2,SUM(CODE(MID(C21,1,1)),-65),10)),PRODUCT((SUM(CODE(MID(C21,3,1)),-48)),2),PRODUCT(SUM(CODE(MID(C21,5,1)),-65),1/12),1/24)</f>
        <v>-113.54166666666666</v>
      </c>
      <c r="K21" s="31">
        <f>SUM(SUM(-90,PRODUCT(SUM(CODE(MID(C21,2,1)),-65),10)),SUM(CODE(MID(C21,4,1)),-48),PRODUCT(SUM(CODE(RIGHT(C21,1)),-65),1/24),1/48)</f>
        <v>53.60416666666667</v>
      </c>
      <c r="L21" s="32" t="str">
        <f>G$1</f>
        <v>JO57XJ</v>
      </c>
      <c r="M21" s="33">
        <f t="shared" si="5"/>
        <v>11.958333333333332</v>
      </c>
      <c r="N21" s="33">
        <f>SUM(SUM(-90,PRODUCT(SUM(CODE(MID(L21,2,1)),-65),10)),SUM(CODE(MID(L21,4,1)),-48),PRODUCT(SUM(CODE(RIGHT(L21,1)),-65),1/24),1/48)</f>
        <v>57.395833333333336</v>
      </c>
      <c r="O21" s="10">
        <f t="shared" si="7"/>
        <v>0.8424132142623957</v>
      </c>
      <c r="P21" s="10">
        <f>SIN(PRODUCT(PI()/180,K21))</f>
        <v>0.8049369498667651</v>
      </c>
      <c r="Q21" s="10">
        <f>COS(PRODUCT(PI()/180,N21))</f>
        <v>0.5388320484493281</v>
      </c>
      <c r="R21" s="10">
        <f>COS(PRODUCT(PI()/180,K21))</f>
        <v>0.5933603515058862</v>
      </c>
      <c r="S21" s="10">
        <f>COS(PRODUCT(PI()/180,SUM(J21,-M21)))</f>
        <v>-0.5807029557109394</v>
      </c>
      <c r="T21" s="10">
        <f>SUM(PRODUCT(P21,O21),PRODUCT(R21,Q21,S21))</f>
        <v>0.49242626038080084</v>
      </c>
      <c r="U21" s="10">
        <f t="shared" si="13"/>
        <v>1.0559210949552402</v>
      </c>
      <c r="V21" s="10">
        <f t="shared" si="14"/>
        <v>0.8703541681909611</v>
      </c>
      <c r="W21" s="10">
        <f>PRODUCT(SUM(P21,-PRODUCT(O21,T21)),PRODUCT(1/Q21,1/V21))</f>
        <v>0.8318370799081191</v>
      </c>
      <c r="X21" s="11">
        <f>IF(J21=M21,IF(K21&gt;N21,0,180),PRODUCT(180,1/PI(),ACOS(W21)))</f>
        <v>33.71208440575587</v>
      </c>
    </row>
    <row r="22" spans="1:24" ht="13.5">
      <c r="A22" s="61">
        <v>28.196</v>
      </c>
      <c r="B22" s="45" t="s">
        <v>70</v>
      </c>
      <c r="C22" s="25" t="s">
        <v>71</v>
      </c>
      <c r="D22" s="26">
        <f t="shared" si="0"/>
        <v>236.7123406463354</v>
      </c>
      <c r="E22" s="26">
        <f t="shared" si="1"/>
        <v>11825.845042617284</v>
      </c>
      <c r="G22" s="35"/>
      <c r="I22" s="51" t="s">
        <v>934</v>
      </c>
      <c r="J22" s="30">
        <f t="shared" si="2"/>
        <v>-58.04166666666667</v>
      </c>
      <c r="K22" s="31">
        <f t="shared" si="3"/>
        <v>-31.395833333333336</v>
      </c>
      <c r="L22" s="32" t="str">
        <f t="shared" si="4"/>
        <v>JO57XJ</v>
      </c>
      <c r="M22" s="33">
        <f t="shared" si="5"/>
        <v>11.958333333333332</v>
      </c>
      <c r="N22" s="33">
        <f t="shared" si="6"/>
        <v>57.395833333333336</v>
      </c>
      <c r="O22" s="10">
        <f t="shared" si="7"/>
        <v>0.8424132142623957</v>
      </c>
      <c r="P22" s="10">
        <f t="shared" si="8"/>
        <v>-0.5209475584973461</v>
      </c>
      <c r="Q22" s="10">
        <f t="shared" si="9"/>
        <v>0.5388320484493281</v>
      </c>
      <c r="R22" s="10">
        <f t="shared" si="10"/>
        <v>0.8535886839079195</v>
      </c>
      <c r="S22" s="10">
        <f t="shared" si="11"/>
        <v>0.3420201433256688</v>
      </c>
      <c r="T22" s="10">
        <f t="shared" si="12"/>
        <v>-0.2815440413092939</v>
      </c>
      <c r="U22" s="10">
        <f t="shared" si="13"/>
        <v>1.8561991904908623</v>
      </c>
      <c r="V22" s="10">
        <f t="shared" si="14"/>
        <v>0.9595483066543501</v>
      </c>
      <c r="W22" s="10">
        <f t="shared" si="15"/>
        <v>-0.5488427849711375</v>
      </c>
      <c r="X22" s="11">
        <f t="shared" si="16"/>
        <v>123.2876593536646</v>
      </c>
    </row>
    <row r="23" spans="1:24" ht="13.5">
      <c r="A23" s="61">
        <v>28.196</v>
      </c>
      <c r="B23" s="25" t="s">
        <v>72</v>
      </c>
      <c r="C23" s="25" t="s">
        <v>73</v>
      </c>
      <c r="D23" s="26">
        <f t="shared" si="0"/>
        <v>295.55013925824886</v>
      </c>
      <c r="E23" s="26">
        <f t="shared" si="1"/>
        <v>5428.08083799145</v>
      </c>
      <c r="F23" s="27">
        <v>2</v>
      </c>
      <c r="G23" s="35" t="s">
        <v>74</v>
      </c>
      <c r="H23" s="27" t="s">
        <v>42</v>
      </c>
      <c r="I23" s="51"/>
      <c r="J23" s="30">
        <f t="shared" si="2"/>
        <v>-71.20833333333333</v>
      </c>
      <c r="K23" s="31">
        <f t="shared" si="3"/>
        <v>46.85416666666667</v>
      </c>
      <c r="L23" s="32" t="str">
        <f t="shared" si="4"/>
        <v>JO57XJ</v>
      </c>
      <c r="M23" s="33">
        <f t="shared" si="5"/>
        <v>11.958333333333332</v>
      </c>
      <c r="N23" s="33">
        <f t="shared" si="6"/>
        <v>57.395833333333336</v>
      </c>
      <c r="O23" s="10">
        <f t="shared" si="7"/>
        <v>0.8424132142623957</v>
      </c>
      <c r="P23" s="10">
        <f t="shared" si="8"/>
        <v>0.7296154632795238</v>
      </c>
      <c r="Q23" s="10">
        <f t="shared" si="9"/>
        <v>0.5388320484493281</v>
      </c>
      <c r="R23" s="10">
        <f t="shared" si="10"/>
        <v>0.6838576428931726</v>
      </c>
      <c r="S23" s="10">
        <f t="shared" si="11"/>
        <v>0.11898163215202566</v>
      </c>
      <c r="T23" s="10">
        <f t="shared" si="12"/>
        <v>0.6584805846647179</v>
      </c>
      <c r="U23" s="10">
        <f t="shared" si="13"/>
        <v>0.8519982479974023</v>
      </c>
      <c r="V23" s="10">
        <f t="shared" si="14"/>
        <v>0.7525977143332361</v>
      </c>
      <c r="W23" s="10">
        <f t="shared" si="15"/>
        <v>0.4313007798632536</v>
      </c>
      <c r="X23" s="11">
        <f t="shared" si="16"/>
        <v>64.44986074175112</v>
      </c>
    </row>
    <row r="24" spans="1:24" ht="13.5">
      <c r="A24" s="61">
        <v>28.197</v>
      </c>
      <c r="B24" s="25" t="s">
        <v>75</v>
      </c>
      <c r="C24" s="25" t="s">
        <v>76</v>
      </c>
      <c r="D24" s="26">
        <f t="shared" si="0"/>
        <v>235.16678389970548</v>
      </c>
      <c r="E24" s="26">
        <f t="shared" si="1"/>
        <v>12144.379633312943</v>
      </c>
      <c r="F24" s="27">
        <v>10</v>
      </c>
      <c r="G24" s="35" t="s">
        <v>77</v>
      </c>
      <c r="I24" s="51"/>
      <c r="J24" s="30">
        <f t="shared" si="2"/>
        <v>-58.375</v>
      </c>
      <c r="K24" s="31">
        <f t="shared" si="3"/>
        <v>-34.604166666666664</v>
      </c>
      <c r="L24" s="32" t="str">
        <f t="shared" si="4"/>
        <v>JO57XJ</v>
      </c>
      <c r="M24" s="33">
        <f t="shared" si="5"/>
        <v>11.958333333333332</v>
      </c>
      <c r="N24" s="33">
        <f t="shared" si="6"/>
        <v>57.395833333333336</v>
      </c>
      <c r="O24" s="10">
        <f t="shared" si="7"/>
        <v>0.8424132142623957</v>
      </c>
      <c r="P24" s="10">
        <f t="shared" si="8"/>
        <v>-0.5679036037174612</v>
      </c>
      <c r="Q24" s="10">
        <f t="shared" si="9"/>
        <v>0.5388320484493281</v>
      </c>
      <c r="R24" s="10">
        <f t="shared" si="10"/>
        <v>0.8230950715954511</v>
      </c>
      <c r="S24" s="10">
        <f t="shared" si="11"/>
        <v>0.3365474760461265</v>
      </c>
      <c r="T24" s="10">
        <f t="shared" si="12"/>
        <v>-0.32914732792092793</v>
      </c>
      <c r="U24" s="10">
        <f t="shared" si="13"/>
        <v>1.9061967718274908</v>
      </c>
      <c r="V24" s="10">
        <f t="shared" si="14"/>
        <v>0.9442785799341809</v>
      </c>
      <c r="W24" s="10">
        <f t="shared" si="15"/>
        <v>-0.5711895168425143</v>
      </c>
      <c r="X24" s="11">
        <f t="shared" si="16"/>
        <v>124.8332161002945</v>
      </c>
    </row>
    <row r="25" spans="1:24" ht="13.5">
      <c r="A25" s="61">
        <v>28.197</v>
      </c>
      <c r="B25" s="25" t="s">
        <v>78</v>
      </c>
      <c r="C25" s="25" t="s">
        <v>79</v>
      </c>
      <c r="D25" s="26">
        <f t="shared" si="0"/>
        <v>331.24434850324104</v>
      </c>
      <c r="E25" s="26">
        <f t="shared" si="1"/>
        <v>7496.109844431678</v>
      </c>
      <c r="F25" s="27">
        <v>5</v>
      </c>
      <c r="G25" s="35" t="s">
        <v>44</v>
      </c>
      <c r="H25" s="27" t="s">
        <v>42</v>
      </c>
      <c r="I25" s="51"/>
      <c r="J25" s="30">
        <f t="shared" si="2"/>
        <v>-124.95833333333333</v>
      </c>
      <c r="K25" s="31">
        <f t="shared" si="3"/>
        <v>49.4375</v>
      </c>
      <c r="L25" s="32" t="str">
        <f t="shared" si="4"/>
        <v>JO57XJ</v>
      </c>
      <c r="M25" s="33">
        <f t="shared" si="5"/>
        <v>11.958333333333332</v>
      </c>
      <c r="N25" s="33">
        <f t="shared" si="6"/>
        <v>57.395833333333336</v>
      </c>
      <c r="O25" s="10">
        <f t="shared" si="7"/>
        <v>0.8424132142623957</v>
      </c>
      <c r="P25" s="10">
        <f t="shared" si="8"/>
        <v>0.7596970754098074</v>
      </c>
      <c r="Q25" s="10">
        <f t="shared" si="9"/>
        <v>0.5388320484493281</v>
      </c>
      <c r="R25" s="10">
        <f t="shared" si="10"/>
        <v>0.6502771360072453</v>
      </c>
      <c r="S25" s="10">
        <f t="shared" si="11"/>
        <v>-0.7303610020103164</v>
      </c>
      <c r="T25" s="10">
        <f t="shared" si="12"/>
        <v>0.3840675458932906</v>
      </c>
      <c r="U25" s="10">
        <f t="shared" si="13"/>
        <v>1.1765986257152217</v>
      </c>
      <c r="V25" s="10">
        <f t="shared" si="14"/>
        <v>0.9233049984655693</v>
      </c>
      <c r="W25" s="10">
        <f t="shared" si="15"/>
        <v>0.8766793080446587</v>
      </c>
      <c r="X25" s="11">
        <f t="shared" si="16"/>
        <v>28.75565149675896</v>
      </c>
    </row>
    <row r="26" spans="1:24" ht="13.5">
      <c r="A26" s="61">
        <v>28.1985</v>
      </c>
      <c r="B26" s="25" t="s">
        <v>80</v>
      </c>
      <c r="C26" s="25" t="s">
        <v>81</v>
      </c>
      <c r="D26" s="26">
        <f t="shared" si="0"/>
        <v>237.71921626001622</v>
      </c>
      <c r="E26" s="26">
        <f t="shared" si="1"/>
        <v>12168.211295039848</v>
      </c>
      <c r="F26" s="27">
        <v>5</v>
      </c>
      <c r="G26" s="35"/>
      <c r="I26" s="51"/>
      <c r="J26" s="30">
        <f t="shared" si="2"/>
        <v>-60.958333333333336</v>
      </c>
      <c r="K26" s="31">
        <f t="shared" si="3"/>
        <v>-33.479166666666664</v>
      </c>
      <c r="L26" s="32" t="str">
        <f t="shared" si="4"/>
        <v>JO57XJ</v>
      </c>
      <c r="M26" s="33">
        <f t="shared" si="5"/>
        <v>11.958333333333332</v>
      </c>
      <c r="N26" s="33">
        <f t="shared" si="6"/>
        <v>57.395833333333336</v>
      </c>
      <c r="O26" s="10">
        <f t="shared" si="7"/>
        <v>0.8424132142623957</v>
      </c>
      <c r="P26" s="10">
        <f t="shared" si="8"/>
        <v>-0.5516337393910111</v>
      </c>
      <c r="Q26" s="10">
        <f t="shared" si="9"/>
        <v>0.5388320484493281</v>
      </c>
      <c r="R26" s="10">
        <f t="shared" si="10"/>
        <v>0.8340864568889067</v>
      </c>
      <c r="S26" s="10">
        <f t="shared" si="11"/>
        <v>0.2937622838780444</v>
      </c>
      <c r="T26" s="10">
        <f t="shared" si="12"/>
        <v>-0.3326772296904189</v>
      </c>
      <c r="U26" s="10">
        <f t="shared" si="13"/>
        <v>1.9099374187788178</v>
      </c>
      <c r="V26" s="10">
        <f t="shared" si="14"/>
        <v>0.9430407524839572</v>
      </c>
      <c r="W26" s="10">
        <f t="shared" si="15"/>
        <v>-0.5340688295054308</v>
      </c>
      <c r="X26" s="11">
        <f t="shared" si="16"/>
        <v>122.28078373998378</v>
      </c>
    </row>
    <row r="27" spans="1:24" ht="13.5">
      <c r="A27" s="61">
        <v>28.199</v>
      </c>
      <c r="B27" s="45" t="s">
        <v>82</v>
      </c>
      <c r="C27" s="25" t="s">
        <v>83</v>
      </c>
      <c r="D27" s="26">
        <f t="shared" si="0"/>
        <v>238.606851359956</v>
      </c>
      <c r="E27" s="26">
        <f t="shared" si="1"/>
        <v>11980.418445564637</v>
      </c>
      <c r="F27" s="27">
        <v>5</v>
      </c>
      <c r="G27" s="35" t="s">
        <v>44</v>
      </c>
      <c r="H27" s="27" t="s">
        <v>42</v>
      </c>
      <c r="I27" s="51" t="s">
        <v>933</v>
      </c>
      <c r="J27" s="30">
        <f t="shared" si="2"/>
        <v>-60.708333333333336</v>
      </c>
      <c r="K27" s="31">
        <f t="shared" si="3"/>
        <v>-31.604166666666668</v>
      </c>
      <c r="L27" s="32" t="str">
        <f t="shared" si="4"/>
        <v>JO57XJ</v>
      </c>
      <c r="M27" s="33">
        <f t="shared" si="5"/>
        <v>11.958333333333332</v>
      </c>
      <c r="N27" s="33">
        <f t="shared" si="6"/>
        <v>57.395833333333336</v>
      </c>
      <c r="O27" s="10">
        <f t="shared" si="7"/>
        <v>0.8424132142623957</v>
      </c>
      <c r="P27" s="10">
        <f t="shared" si="8"/>
        <v>-0.5240478439150119</v>
      </c>
      <c r="Q27" s="10">
        <f t="shared" si="9"/>
        <v>0.5388320484493281</v>
      </c>
      <c r="R27" s="10">
        <f t="shared" si="10"/>
        <v>0.8516888265605151</v>
      </c>
      <c r="S27" s="10">
        <f t="shared" si="11"/>
        <v>0.29793028103848196</v>
      </c>
      <c r="T27" s="10">
        <f t="shared" si="12"/>
        <v>-0.3047394878057863</v>
      </c>
      <c r="U27" s="10">
        <f t="shared" si="13"/>
        <v>1.8804612220318062</v>
      </c>
      <c r="V27" s="10">
        <f t="shared" si="14"/>
        <v>0.9524357430146493</v>
      </c>
      <c r="W27" s="10">
        <f t="shared" si="15"/>
        <v>-0.5209075615447478</v>
      </c>
      <c r="X27" s="11">
        <f t="shared" si="16"/>
        <v>121.39314864004399</v>
      </c>
    </row>
    <row r="28" spans="1:24" ht="13.5">
      <c r="A28" s="61">
        <v>28.2</v>
      </c>
      <c r="B28" s="25" t="s">
        <v>84</v>
      </c>
      <c r="C28" s="25" t="s">
        <v>912</v>
      </c>
      <c r="D28" s="26">
        <f t="shared" si="0"/>
        <v>105.32552343205059</v>
      </c>
      <c r="E28" s="26">
        <f t="shared" si="1"/>
        <v>8145.56694270844</v>
      </c>
      <c r="F28" s="27">
        <v>100</v>
      </c>
      <c r="G28" s="28" t="s">
        <v>44</v>
      </c>
      <c r="H28" s="27" t="s">
        <v>42</v>
      </c>
      <c r="I28" s="51"/>
      <c r="J28" s="30">
        <f t="shared" si="2"/>
        <v>80.20833333333334</v>
      </c>
      <c r="K28" s="31">
        <f t="shared" si="3"/>
        <v>6.104166666666666</v>
      </c>
      <c r="L28" s="32" t="str">
        <f t="shared" si="4"/>
        <v>JO57XJ</v>
      </c>
      <c r="M28" s="33">
        <f t="shared" si="5"/>
        <v>11.958333333333332</v>
      </c>
      <c r="N28" s="33">
        <f t="shared" si="6"/>
        <v>57.395833333333336</v>
      </c>
      <c r="O28" s="10">
        <f t="shared" si="7"/>
        <v>0.8424132142623957</v>
      </c>
      <c r="P28" s="10">
        <f t="shared" si="8"/>
        <v>0.10633638135102517</v>
      </c>
      <c r="Q28" s="10">
        <f t="shared" si="9"/>
        <v>0.5388320484493281</v>
      </c>
      <c r="R28" s="10">
        <f t="shared" si="10"/>
        <v>0.9943302137625958</v>
      </c>
      <c r="S28" s="10">
        <f t="shared" si="11"/>
        <v>0.370557437509836</v>
      </c>
      <c r="T28" s="10">
        <f t="shared" si="12"/>
        <v>0.2881153197850062</v>
      </c>
      <c r="U28" s="10">
        <f t="shared" si="13"/>
        <v>1.2785382110670915</v>
      </c>
      <c r="V28" s="10">
        <f t="shared" si="14"/>
        <v>0.9575957197613112</v>
      </c>
      <c r="W28" s="10">
        <f t="shared" si="15"/>
        <v>-0.2643027031618687</v>
      </c>
      <c r="X28" s="11">
        <f t="shared" si="16"/>
        <v>105.32552343205059</v>
      </c>
    </row>
    <row r="29" spans="1:24" ht="13.5">
      <c r="A29" s="61">
        <v>28.2</v>
      </c>
      <c r="B29" s="45" t="s">
        <v>85</v>
      </c>
      <c r="C29" s="25" t="s">
        <v>911</v>
      </c>
      <c r="D29" s="26">
        <f t="shared" si="0"/>
        <v>292.0810518863827</v>
      </c>
      <c r="E29" s="26">
        <f t="shared" si="1"/>
        <v>6072.0088219718755</v>
      </c>
      <c r="F29" s="27">
        <v>100</v>
      </c>
      <c r="G29" s="35" t="s">
        <v>44</v>
      </c>
      <c r="H29" s="27" t="s">
        <v>42</v>
      </c>
      <c r="I29" s="51"/>
      <c r="J29" s="30">
        <f t="shared" si="2"/>
        <v>-73.95833333333333</v>
      </c>
      <c r="K29" s="31">
        <f t="shared" si="3"/>
        <v>40.770833333333336</v>
      </c>
      <c r="L29" s="32" t="str">
        <f t="shared" si="4"/>
        <v>JO57XJ</v>
      </c>
      <c r="M29" s="33">
        <f t="shared" si="5"/>
        <v>11.958333333333332</v>
      </c>
      <c r="N29" s="33">
        <f t="shared" si="6"/>
        <v>57.395833333333336</v>
      </c>
      <c r="O29" s="10">
        <f t="shared" si="7"/>
        <v>0.8424132142623957</v>
      </c>
      <c r="P29" s="10">
        <f t="shared" si="8"/>
        <v>0.6530351677067484</v>
      </c>
      <c r="Q29" s="10">
        <f t="shared" si="9"/>
        <v>0.5388320484493281</v>
      </c>
      <c r="R29" s="10">
        <f t="shared" si="10"/>
        <v>0.7573275841656759</v>
      </c>
      <c r="S29" s="10">
        <f t="shared" si="11"/>
        <v>0.07120729754926888</v>
      </c>
      <c r="T29" s="10">
        <f t="shared" si="12"/>
        <v>0.5791831855773255</v>
      </c>
      <c r="U29" s="10">
        <f t="shared" si="13"/>
        <v>0.9530699767653235</v>
      </c>
      <c r="V29" s="10">
        <f t="shared" si="14"/>
        <v>0.8151974224348978</v>
      </c>
      <c r="W29" s="10">
        <f t="shared" si="15"/>
        <v>0.37591783309584975</v>
      </c>
      <c r="X29" s="11">
        <f t="shared" si="16"/>
        <v>67.91894811361733</v>
      </c>
    </row>
    <row r="30" spans="1:24" ht="13.5">
      <c r="A30" s="61">
        <v>28.2</v>
      </c>
      <c r="B30" s="45" t="s">
        <v>86</v>
      </c>
      <c r="C30" s="25" t="s">
        <v>87</v>
      </c>
      <c r="D30" s="26">
        <f t="shared" si="0"/>
        <v>138.51745637324814</v>
      </c>
      <c r="E30" s="26">
        <f t="shared" si="1"/>
        <v>3309.958625397867</v>
      </c>
      <c r="F30" s="27">
        <v>100</v>
      </c>
      <c r="G30" s="35" t="s">
        <v>44</v>
      </c>
      <c r="H30" s="27" t="s">
        <v>42</v>
      </c>
      <c r="I30" s="51" t="s">
        <v>949</v>
      </c>
      <c r="J30" s="30">
        <f t="shared" si="2"/>
        <v>34.791666666666664</v>
      </c>
      <c r="K30" s="31">
        <f t="shared" si="3"/>
        <v>32.0625</v>
      </c>
      <c r="L30" s="32" t="str">
        <f t="shared" si="4"/>
        <v>JO57XJ</v>
      </c>
      <c r="M30" s="33">
        <f t="shared" si="5"/>
        <v>11.958333333333332</v>
      </c>
      <c r="N30" s="33">
        <f t="shared" si="6"/>
        <v>57.395833333333336</v>
      </c>
      <c r="O30" s="10">
        <f t="shared" si="7"/>
        <v>0.8424132142623957</v>
      </c>
      <c r="P30" s="10">
        <f t="shared" si="8"/>
        <v>0.5308440257395095</v>
      </c>
      <c r="Q30" s="10">
        <f t="shared" si="9"/>
        <v>0.5388320484493281</v>
      </c>
      <c r="R30" s="10">
        <f t="shared" si="10"/>
        <v>0.8474695394742344</v>
      </c>
      <c r="S30" s="10">
        <f t="shared" si="11"/>
        <v>0.9216375481630238</v>
      </c>
      <c r="T30" s="10">
        <f t="shared" si="12"/>
        <v>0.868050046242873</v>
      </c>
      <c r="U30" s="10">
        <f t="shared" si="13"/>
        <v>0.5195351789982525</v>
      </c>
      <c r="V30" s="10">
        <f t="shared" si="14"/>
        <v>0.49647670360022544</v>
      </c>
      <c r="W30" s="10">
        <f t="shared" si="15"/>
        <v>-0.7491575672628512</v>
      </c>
      <c r="X30" s="11">
        <f t="shared" si="16"/>
        <v>138.51745637324814</v>
      </c>
    </row>
    <row r="31" spans="1:24" ht="13.5">
      <c r="A31" s="61">
        <v>28.2</v>
      </c>
      <c r="B31" s="45" t="s">
        <v>88</v>
      </c>
      <c r="C31" s="58" t="s">
        <v>913</v>
      </c>
      <c r="D31" s="26">
        <f t="shared" si="0"/>
        <v>151.24484347309854</v>
      </c>
      <c r="E31" s="26">
        <f t="shared" si="1"/>
        <v>6869.103892096513</v>
      </c>
      <c r="F31" s="27">
        <v>100</v>
      </c>
      <c r="G31" s="35" t="s">
        <v>44</v>
      </c>
      <c r="H31" s="27" t="s">
        <v>42</v>
      </c>
      <c r="I31" s="51" t="s">
        <v>755</v>
      </c>
      <c r="J31" s="30">
        <f t="shared" si="2"/>
        <v>37.041666666666664</v>
      </c>
      <c r="K31" s="31">
        <f t="shared" si="3"/>
        <v>-1.0208333333333335</v>
      </c>
      <c r="L31" s="32" t="str">
        <f t="shared" si="4"/>
        <v>JO57XJ</v>
      </c>
      <c r="M31" s="33">
        <f t="shared" si="5"/>
        <v>11.958333333333332</v>
      </c>
      <c r="N31" s="33">
        <f t="shared" si="6"/>
        <v>57.395833333333336</v>
      </c>
      <c r="O31" s="10">
        <f t="shared" si="7"/>
        <v>0.8424132142623957</v>
      </c>
      <c r="P31" s="10">
        <f t="shared" si="8"/>
        <v>-0.01781596015678823</v>
      </c>
      <c r="Q31" s="10">
        <f t="shared" si="9"/>
        <v>0.5388320484493281</v>
      </c>
      <c r="R31" s="10">
        <f t="shared" si="10"/>
        <v>0.9998412831863324</v>
      </c>
      <c r="S31" s="10">
        <f t="shared" si="11"/>
        <v>0.905692155306817</v>
      </c>
      <c r="T31" s="10">
        <f t="shared" si="12"/>
        <v>0.47293010270952807</v>
      </c>
      <c r="U31" s="10">
        <f t="shared" si="13"/>
        <v>1.0781829998581876</v>
      </c>
      <c r="V31" s="10">
        <f t="shared" si="14"/>
        <v>0.8810999477648125</v>
      </c>
      <c r="W31" s="10">
        <f t="shared" si="15"/>
        <v>-0.8766834639506066</v>
      </c>
      <c r="X31" s="11">
        <f t="shared" si="16"/>
        <v>151.24484347309854</v>
      </c>
    </row>
    <row r="32" spans="1:24" ht="13.5">
      <c r="A32" s="61">
        <v>28.2</v>
      </c>
      <c r="B32" s="45" t="s">
        <v>89</v>
      </c>
      <c r="C32" s="25" t="s">
        <v>914</v>
      </c>
      <c r="D32" s="26">
        <f t="shared" si="0"/>
        <v>230.80215778239128</v>
      </c>
      <c r="E32" s="26">
        <f t="shared" si="1"/>
        <v>3499.7970729465583</v>
      </c>
      <c r="F32" s="27">
        <v>100</v>
      </c>
      <c r="G32" s="35" t="s">
        <v>44</v>
      </c>
      <c r="H32" s="27" t="s">
        <v>42</v>
      </c>
      <c r="I32" s="51" t="s">
        <v>1072</v>
      </c>
      <c r="J32" s="30">
        <f t="shared" si="2"/>
        <v>-16.791666666666664</v>
      </c>
      <c r="K32" s="31">
        <f t="shared" si="3"/>
        <v>32.72916666666667</v>
      </c>
      <c r="L32" s="32" t="str">
        <f t="shared" si="4"/>
        <v>JO57XJ</v>
      </c>
      <c r="M32" s="33">
        <f t="shared" si="5"/>
        <v>11.958333333333332</v>
      </c>
      <c r="N32" s="33">
        <f t="shared" si="6"/>
        <v>57.395833333333336</v>
      </c>
      <c r="O32" s="10">
        <f t="shared" si="7"/>
        <v>0.8424132142623957</v>
      </c>
      <c r="P32" s="10">
        <f t="shared" si="8"/>
        <v>0.5406686251980866</v>
      </c>
      <c r="Q32" s="10">
        <f t="shared" si="9"/>
        <v>0.5388320484493281</v>
      </c>
      <c r="R32" s="10">
        <f t="shared" si="10"/>
        <v>0.8412356612307939</v>
      </c>
      <c r="S32" s="10">
        <f t="shared" si="11"/>
        <v>0.8767267557075077</v>
      </c>
      <c r="T32" s="10">
        <f t="shared" si="12"/>
        <v>0.8528732491549067</v>
      </c>
      <c r="U32" s="10">
        <f t="shared" si="13"/>
        <v>0.5493324553361416</v>
      </c>
      <c r="V32" s="10">
        <f t="shared" si="14"/>
        <v>0.5221180143185565</v>
      </c>
      <c r="W32" s="10">
        <f t="shared" si="15"/>
        <v>-0.6320001174915967</v>
      </c>
      <c r="X32" s="11">
        <f t="shared" si="16"/>
        <v>129.19784221760872</v>
      </c>
    </row>
    <row r="33" spans="1:24" ht="13.5">
      <c r="A33" s="61">
        <v>28.2</v>
      </c>
      <c r="B33" s="25" t="s">
        <v>90</v>
      </c>
      <c r="C33" s="58" t="s">
        <v>915</v>
      </c>
      <c r="D33" s="26">
        <f t="shared" si="0"/>
        <v>43.97769952295382</v>
      </c>
      <c r="E33" s="26">
        <f t="shared" si="1"/>
        <v>8577.677421460043</v>
      </c>
      <c r="F33" s="27">
        <v>100</v>
      </c>
      <c r="G33" s="28" t="s">
        <v>44</v>
      </c>
      <c r="H33" s="27" t="s">
        <v>42</v>
      </c>
      <c r="I33" s="51"/>
      <c r="J33" s="30">
        <f t="shared" si="2"/>
        <v>136.79166666666666</v>
      </c>
      <c r="K33" s="31">
        <f t="shared" si="3"/>
        <v>34.4375</v>
      </c>
      <c r="L33" s="32" t="str">
        <f t="shared" si="4"/>
        <v>JO57XJ</v>
      </c>
      <c r="M33" s="33">
        <f t="shared" si="5"/>
        <v>11.958333333333332</v>
      </c>
      <c r="N33" s="33">
        <f t="shared" si="6"/>
        <v>57.395833333333336</v>
      </c>
      <c r="O33" s="10">
        <f t="shared" si="7"/>
        <v>0.8424132142623957</v>
      </c>
      <c r="P33" s="10">
        <f t="shared" si="8"/>
        <v>0.5655069179012094</v>
      </c>
      <c r="Q33" s="10">
        <f t="shared" si="9"/>
        <v>0.5388320484493281</v>
      </c>
      <c r="R33" s="10">
        <f t="shared" si="10"/>
        <v>0.8247435515394314</v>
      </c>
      <c r="S33" s="10">
        <f t="shared" si="11"/>
        <v>-0.5711911963195284</v>
      </c>
      <c r="T33" s="10">
        <f t="shared" si="12"/>
        <v>0.22255412815507397</v>
      </c>
      <c r="U33" s="10">
        <f t="shared" si="13"/>
        <v>1.3463628035567483</v>
      </c>
      <c r="V33" s="10">
        <f t="shared" si="14"/>
        <v>0.9749203352280302</v>
      </c>
      <c r="W33" s="10">
        <f t="shared" si="15"/>
        <v>0.7196101185183175</v>
      </c>
      <c r="X33" s="11">
        <f t="shared" si="16"/>
        <v>43.97769952295382</v>
      </c>
    </row>
    <row r="34" spans="1:24" ht="13.5">
      <c r="A34" s="61">
        <v>28.2</v>
      </c>
      <c r="B34" s="25" t="s">
        <v>91</v>
      </c>
      <c r="C34" s="25" t="s">
        <v>916</v>
      </c>
      <c r="D34" s="26">
        <f t="shared" si="0"/>
        <v>350.4731816521164</v>
      </c>
      <c r="E34" s="26">
        <f t="shared" si="1"/>
        <v>11175.891944097366</v>
      </c>
      <c r="F34" s="27">
        <v>100</v>
      </c>
      <c r="G34" s="35" t="s">
        <v>44</v>
      </c>
      <c r="H34" s="27" t="s">
        <v>42</v>
      </c>
      <c r="I34" s="51" t="s">
        <v>935</v>
      </c>
      <c r="J34" s="30">
        <f t="shared" si="2"/>
        <v>-157.95833333333334</v>
      </c>
      <c r="K34" s="31">
        <f t="shared" si="3"/>
        <v>21.645833333333332</v>
      </c>
      <c r="L34" s="32" t="str">
        <f t="shared" si="4"/>
        <v>JO57XJ</v>
      </c>
      <c r="M34" s="33">
        <f t="shared" si="5"/>
        <v>11.958333333333332</v>
      </c>
      <c r="N34" s="33">
        <f t="shared" si="6"/>
        <v>57.395833333333336</v>
      </c>
      <c r="O34" s="10">
        <f t="shared" si="7"/>
        <v>0.8424132142623957</v>
      </c>
      <c r="P34" s="10">
        <f t="shared" si="8"/>
        <v>0.36886820261762365</v>
      </c>
      <c r="Q34" s="10">
        <f t="shared" si="9"/>
        <v>0.5388320484493281</v>
      </c>
      <c r="R34" s="10">
        <f t="shared" si="10"/>
        <v>0.9294817099317467</v>
      </c>
      <c r="S34" s="10">
        <f t="shared" si="11"/>
        <v>-0.9845541504341941</v>
      </c>
      <c r="T34" s="10">
        <f t="shared" si="12"/>
        <v>-0.18235927068660474</v>
      </c>
      <c r="U34" s="10">
        <f t="shared" si="13"/>
        <v>1.7541817523304608</v>
      </c>
      <c r="V34" s="10">
        <f t="shared" si="14"/>
        <v>0.9832319646933014</v>
      </c>
      <c r="W34" s="10">
        <f t="shared" si="15"/>
        <v>0.9862082399179013</v>
      </c>
      <c r="X34" s="11">
        <f t="shared" si="16"/>
        <v>9.526818347883568</v>
      </c>
    </row>
    <row r="35" spans="1:24" ht="13.5">
      <c r="A35" s="61">
        <v>28.2</v>
      </c>
      <c r="B35" s="45" t="s">
        <v>92</v>
      </c>
      <c r="C35" s="25" t="s">
        <v>76</v>
      </c>
      <c r="D35" s="26">
        <f t="shared" si="0"/>
        <v>235.16678389970548</v>
      </c>
      <c r="E35" s="26">
        <f t="shared" si="1"/>
        <v>12144.379633312943</v>
      </c>
      <c r="F35" s="27">
        <v>100</v>
      </c>
      <c r="G35" s="35" t="s">
        <v>44</v>
      </c>
      <c r="H35" s="27" t="s">
        <v>42</v>
      </c>
      <c r="I35" s="51" t="s">
        <v>948</v>
      </c>
      <c r="J35" s="30">
        <f t="shared" si="2"/>
        <v>-58.375</v>
      </c>
      <c r="K35" s="31">
        <f t="shared" si="3"/>
        <v>-34.604166666666664</v>
      </c>
      <c r="L35" s="32" t="str">
        <f t="shared" si="4"/>
        <v>JO57XJ</v>
      </c>
      <c r="M35" s="33">
        <f t="shared" si="5"/>
        <v>11.958333333333332</v>
      </c>
      <c r="N35" s="33">
        <f t="shared" si="6"/>
        <v>57.395833333333336</v>
      </c>
      <c r="O35" s="10">
        <f t="shared" si="7"/>
        <v>0.8424132142623957</v>
      </c>
      <c r="P35" s="10">
        <f t="shared" si="8"/>
        <v>-0.5679036037174612</v>
      </c>
      <c r="Q35" s="10">
        <f t="shared" si="9"/>
        <v>0.5388320484493281</v>
      </c>
      <c r="R35" s="10">
        <f t="shared" si="10"/>
        <v>0.8230950715954511</v>
      </c>
      <c r="S35" s="10">
        <f t="shared" si="11"/>
        <v>0.3365474760461265</v>
      </c>
      <c r="T35" s="10">
        <f t="shared" si="12"/>
        <v>-0.32914732792092793</v>
      </c>
      <c r="U35" s="10">
        <f t="shared" si="13"/>
        <v>1.9061967718274908</v>
      </c>
      <c r="V35" s="10">
        <f t="shared" si="14"/>
        <v>0.9442785799341809</v>
      </c>
      <c r="W35" s="10">
        <f t="shared" si="15"/>
        <v>-0.5711895168425143</v>
      </c>
      <c r="X35" s="11">
        <f t="shared" si="16"/>
        <v>124.8332161002945</v>
      </c>
    </row>
    <row r="36" spans="1:24" ht="13.5">
      <c r="A36" s="61">
        <v>28.2</v>
      </c>
      <c r="B36" s="25" t="s">
        <v>93</v>
      </c>
      <c r="C36" s="58" t="s">
        <v>917</v>
      </c>
      <c r="D36" s="26">
        <f>IF(AND(M36&gt;J36,X36&lt;180),SUM(360,-X36),X36)</f>
        <v>262.53126685829204</v>
      </c>
      <c r="E36" s="26">
        <f>PRODUCT(6371,ACOS(SUM(PRODUCT(COS(PRODUCT(PI()/180,N36)),COS(PRODUCT(PI()/180,K36)),COS(PRODUCT(PI()/180,SUM(J36,-M36)))),PRODUCT(SIN(PRODUCT(PI()/180,N36)),SIN(PRODUCT(PI()/180,K36))))))</f>
        <v>11070.588872259796</v>
      </c>
      <c r="F36" s="27">
        <v>100</v>
      </c>
      <c r="G36" s="35" t="s">
        <v>44</v>
      </c>
      <c r="H36" s="27" t="s">
        <v>42</v>
      </c>
      <c r="I36" s="51" t="s">
        <v>994</v>
      </c>
      <c r="J36" s="30">
        <f>SUM(SUM(-180,PRODUCT(2,SUM(CODE(MID(C36,1,1)),-65),10)),PRODUCT((SUM(CODE(MID(C36,3,1)),-48)),2),PRODUCT(SUM(CODE(MID(C36,5,1)),-65),1/12),1/24)</f>
        <v>-76.95833333333333</v>
      </c>
      <c r="K36" s="31">
        <f>SUM(SUM(-90,PRODUCT(SUM(CODE(MID(C36,2,1)),-65),10)),SUM(CODE(MID(C36,4,1)),-48),PRODUCT(SUM(CODE(RIGHT(C36,1)),-65),1/24),1/48)</f>
        <v>-12.0625</v>
      </c>
      <c r="L36" s="32" t="str">
        <f>G$1</f>
        <v>JO57XJ</v>
      </c>
      <c r="M36" s="33">
        <f t="shared" si="5"/>
        <v>11.958333333333332</v>
      </c>
      <c r="N36" s="33">
        <f>SUM(SUM(-90,PRODUCT(SUM(CODE(MID(L36,2,1)),-65),10)),SUM(CODE(MID(L36,4,1)),-48),PRODUCT(SUM(CODE(RIGHT(L36,1)),-65),1/24),1/48)</f>
        <v>57.395833333333336</v>
      </c>
      <c r="O36" s="10">
        <f t="shared" si="7"/>
        <v>0.8424132142623957</v>
      </c>
      <c r="P36" s="10">
        <f>SIN(PRODUCT(PI()/180,K36))</f>
        <v>-0.20897856042058569</v>
      </c>
      <c r="Q36" s="10">
        <f>COS(PRODUCT(PI()/180,N36))</f>
        <v>0.5388320484493281</v>
      </c>
      <c r="R36" s="10">
        <f>COS(PRODUCT(PI()/180,K36))</f>
        <v>0.9779202223517722</v>
      </c>
      <c r="S36" s="10">
        <f>COS(PRODUCT(PI()/180,SUM(J36,-M36)))</f>
        <v>0.01890660699009168</v>
      </c>
      <c r="T36" s="10">
        <f>SUM(PRODUCT(P36,O36),PRODUCT(R36,Q36,S36))</f>
        <v>-0.1660837524428141</v>
      </c>
      <c r="U36" s="10">
        <f t="shared" si="13"/>
        <v>1.737653252591398</v>
      </c>
      <c r="V36" s="10">
        <f t="shared" si="14"/>
        <v>0.9861116504607955</v>
      </c>
      <c r="W36" s="10">
        <f>PRODUCT(SUM(P36,-PRODUCT(O36,T36)),PRODUCT(1/Q36,1/V36))</f>
        <v>-0.12998513180915341</v>
      </c>
      <c r="X36" s="11">
        <f>IF(J36=M36,IF(K36&gt;N36,0,180),PRODUCT(180,1/PI(),ACOS(W36)))</f>
        <v>97.46873314170797</v>
      </c>
    </row>
    <row r="37" spans="1:24" ht="13.5">
      <c r="A37" s="61">
        <v>28.2</v>
      </c>
      <c r="B37" s="25" t="s">
        <v>94</v>
      </c>
      <c r="C37" s="25" t="s">
        <v>95</v>
      </c>
      <c r="D37" s="26">
        <f t="shared" si="0"/>
        <v>61.61947285476985</v>
      </c>
      <c r="E37" s="26">
        <f t="shared" si="1"/>
        <v>791.4647994663649</v>
      </c>
      <c r="F37" s="27">
        <v>100</v>
      </c>
      <c r="G37" s="35" t="s">
        <v>44</v>
      </c>
      <c r="H37" s="27" t="s">
        <v>42</v>
      </c>
      <c r="I37" s="51"/>
      <c r="J37" s="30">
        <f t="shared" si="2"/>
        <v>24.625</v>
      </c>
      <c r="K37" s="31">
        <f t="shared" si="3"/>
        <v>60.1875</v>
      </c>
      <c r="L37" s="32" t="str">
        <f t="shared" si="4"/>
        <v>JO57XJ</v>
      </c>
      <c r="M37" s="33">
        <f t="shared" si="5"/>
        <v>11.958333333333332</v>
      </c>
      <c r="N37" s="33">
        <f t="shared" si="6"/>
        <v>57.395833333333336</v>
      </c>
      <c r="O37" s="10">
        <f t="shared" si="7"/>
        <v>0.8424132142623957</v>
      </c>
      <c r="P37" s="10">
        <f t="shared" si="8"/>
        <v>0.867657009819544</v>
      </c>
      <c r="Q37" s="10">
        <f t="shared" si="9"/>
        <v>0.5388320484493281</v>
      </c>
      <c r="R37" s="10">
        <f t="shared" si="10"/>
        <v>0.49716326625265445</v>
      </c>
      <c r="S37" s="10">
        <f t="shared" si="11"/>
        <v>0.9756622801842143</v>
      </c>
      <c r="T37" s="10">
        <f t="shared" si="12"/>
        <v>0.9922934607424634</v>
      </c>
      <c r="U37" s="10">
        <f t="shared" si="13"/>
        <v>0.12422928888186546</v>
      </c>
      <c r="V37" s="10">
        <f t="shared" si="14"/>
        <v>0.12390999865928999</v>
      </c>
      <c r="W37" s="10">
        <f t="shared" si="15"/>
        <v>0.47532521946580575</v>
      </c>
      <c r="X37" s="11">
        <f t="shared" si="16"/>
        <v>61.61947285476985</v>
      </c>
    </row>
    <row r="38" spans="1:24" ht="13.5">
      <c r="A38" s="61">
        <v>28.2</v>
      </c>
      <c r="B38" s="45" t="s">
        <v>96</v>
      </c>
      <c r="C38" s="25" t="s">
        <v>918</v>
      </c>
      <c r="D38" s="26">
        <f t="shared" si="0"/>
        <v>62.425789932350774</v>
      </c>
      <c r="E38" s="26">
        <f t="shared" si="1"/>
        <v>4194.515616907414</v>
      </c>
      <c r="F38" s="27">
        <v>100</v>
      </c>
      <c r="G38" s="35" t="s">
        <v>44</v>
      </c>
      <c r="H38" s="27" t="s">
        <v>42</v>
      </c>
      <c r="I38" s="51" t="s">
        <v>1045</v>
      </c>
      <c r="J38" s="30">
        <f t="shared" si="2"/>
        <v>82.875</v>
      </c>
      <c r="K38" s="31">
        <f t="shared" si="3"/>
        <v>54.97916666666667</v>
      </c>
      <c r="L38" s="32" t="str">
        <f t="shared" si="4"/>
        <v>JO57XJ</v>
      </c>
      <c r="M38" s="33">
        <f t="shared" si="5"/>
        <v>11.958333333333332</v>
      </c>
      <c r="N38" s="33">
        <f t="shared" si="6"/>
        <v>57.395833333333336</v>
      </c>
      <c r="O38" s="10">
        <f t="shared" si="7"/>
        <v>0.8424132142623957</v>
      </c>
      <c r="P38" s="10">
        <f t="shared" si="8"/>
        <v>0.8189434318649215</v>
      </c>
      <c r="Q38" s="10">
        <f t="shared" si="9"/>
        <v>0.5388320484493281</v>
      </c>
      <c r="R38" s="10">
        <f t="shared" si="10"/>
        <v>0.5738742505160034</v>
      </c>
      <c r="S38" s="10">
        <f t="shared" si="11"/>
        <v>0.3269430106427155</v>
      </c>
      <c r="T38" s="10">
        <f t="shared" si="12"/>
        <v>0.7909866873948227</v>
      </c>
      <c r="U38" s="10">
        <f t="shared" si="13"/>
        <v>0.6583763329002377</v>
      </c>
      <c r="V38" s="10">
        <f t="shared" si="14"/>
        <v>0.6118333599634503</v>
      </c>
      <c r="W38" s="10">
        <f t="shared" si="15"/>
        <v>0.4628970909240386</v>
      </c>
      <c r="X38" s="11">
        <f t="shared" si="16"/>
        <v>62.425789932350774</v>
      </c>
    </row>
    <row r="39" spans="1:24" ht="13.5">
      <c r="A39" s="61">
        <v>28.2</v>
      </c>
      <c r="B39" s="25" t="s">
        <v>97</v>
      </c>
      <c r="C39" s="25" t="s">
        <v>919</v>
      </c>
      <c r="D39" s="26">
        <f t="shared" si="0"/>
        <v>323.9657886088047</v>
      </c>
      <c r="E39" s="26">
        <f t="shared" si="1"/>
        <v>8651.587218631921</v>
      </c>
      <c r="F39" s="27">
        <v>100</v>
      </c>
      <c r="G39" s="35" t="s">
        <v>44</v>
      </c>
      <c r="H39" s="27" t="s">
        <v>42</v>
      </c>
      <c r="I39" s="51" t="s">
        <v>943</v>
      </c>
      <c r="J39" s="30">
        <f t="shared" si="2"/>
        <v>-121.875</v>
      </c>
      <c r="K39" s="31">
        <f t="shared" si="3"/>
        <v>37.145833333333336</v>
      </c>
      <c r="L39" s="32" t="str">
        <f t="shared" si="4"/>
        <v>JO57XJ</v>
      </c>
      <c r="M39" s="33">
        <f t="shared" si="5"/>
        <v>11.958333333333332</v>
      </c>
      <c r="N39" s="33">
        <f t="shared" si="6"/>
        <v>57.395833333333336</v>
      </c>
      <c r="O39" s="10">
        <f t="shared" si="7"/>
        <v>0.8424132142623957</v>
      </c>
      <c r="P39" s="10">
        <f t="shared" si="8"/>
        <v>0.6038458160192722</v>
      </c>
      <c r="Q39" s="10">
        <f t="shared" si="9"/>
        <v>0.5388320484493281</v>
      </c>
      <c r="R39" s="10">
        <f t="shared" si="10"/>
        <v>0.7971011419362157</v>
      </c>
      <c r="S39" s="10">
        <f t="shared" si="11"/>
        <v>-0.6925629597936943</v>
      </c>
      <c r="T39" s="10">
        <f t="shared" si="12"/>
        <v>0.21122938184798584</v>
      </c>
      <c r="U39" s="10">
        <f t="shared" si="13"/>
        <v>1.3579637762724723</v>
      </c>
      <c r="V39" s="10">
        <f t="shared" si="14"/>
        <v>0.9774365187796688</v>
      </c>
      <c r="W39" s="10">
        <f t="shared" si="15"/>
        <v>0.8086658827687001</v>
      </c>
      <c r="X39" s="11">
        <f t="shared" si="16"/>
        <v>36.034211391195306</v>
      </c>
    </row>
    <row r="40" spans="1:24" ht="13.5">
      <c r="A40" s="61">
        <v>28.2</v>
      </c>
      <c r="B40" s="25" t="s">
        <v>98</v>
      </c>
      <c r="C40" s="58" t="s">
        <v>920</v>
      </c>
      <c r="D40" s="26">
        <f t="shared" si="0"/>
        <v>342.6249004185853</v>
      </c>
      <c r="E40" s="26">
        <f t="shared" si="1"/>
        <v>3919.5501896130186</v>
      </c>
      <c r="F40" s="27">
        <v>100</v>
      </c>
      <c r="G40" s="35" t="s">
        <v>44</v>
      </c>
      <c r="H40" s="27" t="s">
        <v>42</v>
      </c>
      <c r="I40" s="51"/>
      <c r="J40" s="30">
        <f t="shared" si="2"/>
        <v>-85.95833333333333</v>
      </c>
      <c r="K40" s="31">
        <f t="shared" si="3"/>
        <v>79.97916666666666</v>
      </c>
      <c r="L40" s="32" t="str">
        <f t="shared" si="4"/>
        <v>JO57XJ</v>
      </c>
      <c r="M40" s="33">
        <f t="shared" si="5"/>
        <v>11.958333333333332</v>
      </c>
      <c r="N40" s="33">
        <f t="shared" si="6"/>
        <v>57.395833333333336</v>
      </c>
      <c r="O40" s="10">
        <f t="shared" si="7"/>
        <v>0.8424132142623957</v>
      </c>
      <c r="P40" s="10">
        <f t="shared" si="8"/>
        <v>0.9847445476525166</v>
      </c>
      <c r="Q40" s="10">
        <f t="shared" si="9"/>
        <v>0.5388320484493281</v>
      </c>
      <c r="R40" s="10">
        <f t="shared" si="10"/>
        <v>0.17400625238375927</v>
      </c>
      <c r="S40" s="10">
        <f t="shared" si="11"/>
        <v>-0.13773266774151047</v>
      </c>
      <c r="T40" s="10">
        <f t="shared" si="12"/>
        <v>0.8166479846594948</v>
      </c>
      <c r="U40" s="10">
        <f t="shared" si="13"/>
        <v>0.6152174210662406</v>
      </c>
      <c r="V40" s="10">
        <f t="shared" si="14"/>
        <v>0.5771360924007313</v>
      </c>
      <c r="W40" s="10">
        <f t="shared" si="15"/>
        <v>0.9543701998180774</v>
      </c>
      <c r="X40" s="11">
        <f t="shared" si="16"/>
        <v>17.37509958141472</v>
      </c>
    </row>
    <row r="41" spans="1:24" ht="13.5">
      <c r="A41" s="61">
        <v>28.2</v>
      </c>
      <c r="B41" s="45" t="s">
        <v>99</v>
      </c>
      <c r="C41" s="25" t="s">
        <v>921</v>
      </c>
      <c r="D41" s="26">
        <f t="shared" si="0"/>
        <v>97.81222488224373</v>
      </c>
      <c r="E41" s="26">
        <f t="shared" si="1"/>
        <v>13784.958958264242</v>
      </c>
      <c r="F41" s="27">
        <v>100</v>
      </c>
      <c r="G41" s="28" t="s">
        <v>44</v>
      </c>
      <c r="H41" s="27" t="s">
        <v>42</v>
      </c>
      <c r="I41" s="51" t="s">
        <v>755</v>
      </c>
      <c r="J41" s="30">
        <f t="shared" si="2"/>
        <v>116.04166666666667</v>
      </c>
      <c r="K41" s="31">
        <f t="shared" si="3"/>
        <v>-32.104166666666664</v>
      </c>
      <c r="L41" s="32" t="str">
        <f t="shared" si="4"/>
        <v>JO57XJ</v>
      </c>
      <c r="M41" s="33">
        <f t="shared" si="5"/>
        <v>11.958333333333332</v>
      </c>
      <c r="N41" s="33">
        <f t="shared" si="6"/>
        <v>57.395833333333336</v>
      </c>
      <c r="O41" s="10">
        <f t="shared" si="7"/>
        <v>0.8424132142623957</v>
      </c>
      <c r="P41" s="10">
        <f t="shared" si="8"/>
        <v>-0.5314601825574368</v>
      </c>
      <c r="Q41" s="10">
        <f t="shared" si="9"/>
        <v>0.5388320484493281</v>
      </c>
      <c r="R41" s="10">
        <f t="shared" si="10"/>
        <v>0.8470832747469496</v>
      </c>
      <c r="S41" s="10">
        <f t="shared" si="11"/>
        <v>-0.2433328771499823</v>
      </c>
      <c r="T41" s="10">
        <f t="shared" si="12"/>
        <v>-0.5587748723495333</v>
      </c>
      <c r="U41" s="10">
        <f t="shared" si="13"/>
        <v>2.1637041215294683</v>
      </c>
      <c r="V41" s="10">
        <f t="shared" si="14"/>
        <v>0.829319384815502</v>
      </c>
      <c r="W41" s="10">
        <f t="shared" si="15"/>
        <v>-0.1359269597074475</v>
      </c>
      <c r="X41" s="11">
        <f t="shared" si="16"/>
        <v>97.81222488224373</v>
      </c>
    </row>
    <row r="42" spans="1:24" ht="13.5">
      <c r="A42" s="61">
        <v>28.2</v>
      </c>
      <c r="B42" s="25" t="s">
        <v>100</v>
      </c>
      <c r="C42" s="25" t="s">
        <v>922</v>
      </c>
      <c r="D42" s="26">
        <f t="shared" si="0"/>
        <v>67.53909010834413</v>
      </c>
      <c r="E42" s="26">
        <f t="shared" si="1"/>
        <v>8598.013255929189</v>
      </c>
      <c r="F42" s="27">
        <v>100</v>
      </c>
      <c r="G42" s="35" t="s">
        <v>44</v>
      </c>
      <c r="H42" s="27" t="s">
        <v>42</v>
      </c>
      <c r="I42" s="51"/>
      <c r="J42" s="30">
        <f t="shared" si="2"/>
        <v>114.20833333333334</v>
      </c>
      <c r="K42" s="31">
        <f t="shared" si="3"/>
        <v>22.6875</v>
      </c>
      <c r="L42" s="32" t="str">
        <f t="shared" si="4"/>
        <v>JO57XJ</v>
      </c>
      <c r="M42" s="33">
        <f t="shared" si="5"/>
        <v>11.958333333333332</v>
      </c>
      <c r="N42" s="33">
        <f t="shared" si="6"/>
        <v>57.395833333333336</v>
      </c>
      <c r="O42" s="10">
        <f t="shared" si="7"/>
        <v>0.8424132142623957</v>
      </c>
      <c r="P42" s="10">
        <f t="shared" si="8"/>
        <v>0.38570476655283137</v>
      </c>
      <c r="Q42" s="10">
        <f t="shared" si="9"/>
        <v>0.5388320484493281</v>
      </c>
      <c r="R42" s="10">
        <f t="shared" si="10"/>
        <v>0.9226222591388232</v>
      </c>
      <c r="S42" s="10">
        <f t="shared" si="11"/>
        <v>-0.21217767215644645</v>
      </c>
      <c r="T42" s="10">
        <f t="shared" si="12"/>
        <v>0.2194411148196997</v>
      </c>
      <c r="U42" s="10">
        <f t="shared" si="13"/>
        <v>1.349554741159816</v>
      </c>
      <c r="V42" s="10">
        <f t="shared" si="14"/>
        <v>0.975625746445166</v>
      </c>
      <c r="W42" s="10">
        <f t="shared" si="15"/>
        <v>0.38205302552759474</v>
      </c>
      <c r="X42" s="11">
        <f t="shared" si="16"/>
        <v>67.53909010834413</v>
      </c>
    </row>
    <row r="43" spans="1:24" ht="13.5">
      <c r="A43" s="61">
        <v>28.2</v>
      </c>
      <c r="B43" s="45" t="s">
        <v>101</v>
      </c>
      <c r="C43" s="25" t="s">
        <v>923</v>
      </c>
      <c r="D43" s="26">
        <f t="shared" si="0"/>
        <v>279.71709715990977</v>
      </c>
      <c r="E43" s="26">
        <f t="shared" si="1"/>
        <v>8523.3418006124</v>
      </c>
      <c r="F43" s="27">
        <v>100</v>
      </c>
      <c r="G43" s="35" t="s">
        <v>44</v>
      </c>
      <c r="H43" s="27" t="s">
        <v>42</v>
      </c>
      <c r="I43" s="51"/>
      <c r="J43" s="30">
        <f t="shared" si="2"/>
        <v>-78.875</v>
      </c>
      <c r="K43" s="31">
        <f t="shared" si="3"/>
        <v>16.4375</v>
      </c>
      <c r="L43" s="32" t="str">
        <f t="shared" si="4"/>
        <v>JO57XJ</v>
      </c>
      <c r="M43" s="33">
        <f t="shared" si="5"/>
        <v>11.958333333333332</v>
      </c>
      <c r="N43" s="33">
        <f t="shared" si="6"/>
        <v>57.395833333333336</v>
      </c>
      <c r="O43" s="10">
        <f t="shared" si="7"/>
        <v>0.8424132142623957</v>
      </c>
      <c r="P43" s="10">
        <f t="shared" si="8"/>
        <v>0.28296926585309906</v>
      </c>
      <c r="Q43" s="10">
        <f t="shared" si="9"/>
        <v>0.5388320484493281</v>
      </c>
      <c r="R43" s="10">
        <f t="shared" si="10"/>
        <v>0.959128977032056</v>
      </c>
      <c r="S43" s="10">
        <f t="shared" si="11"/>
        <v>-0.014543897651582652</v>
      </c>
      <c r="T43" s="10">
        <f t="shared" si="12"/>
        <v>0.23086062530881568</v>
      </c>
      <c r="U43" s="10">
        <f t="shared" si="13"/>
        <v>1.3378342176443885</v>
      </c>
      <c r="V43" s="10">
        <f t="shared" si="14"/>
        <v>0.9729868301688479</v>
      </c>
      <c r="W43" s="10">
        <f t="shared" si="15"/>
        <v>0.16878350768275083</v>
      </c>
      <c r="X43" s="11">
        <f t="shared" si="16"/>
        <v>80.28290284009023</v>
      </c>
    </row>
    <row r="44" spans="1:24" ht="13.5">
      <c r="A44" s="61">
        <v>28.2</v>
      </c>
      <c r="B44" s="25" t="s">
        <v>102</v>
      </c>
      <c r="C44" s="25" t="s">
        <v>924</v>
      </c>
      <c r="D44" s="26">
        <f t="shared" si="0"/>
        <v>39.67961784956443</v>
      </c>
      <c r="E44" s="26">
        <f t="shared" si="1"/>
        <v>17858.33954911042</v>
      </c>
      <c r="F44" s="27">
        <v>100</v>
      </c>
      <c r="G44" s="35" t="s">
        <v>44</v>
      </c>
      <c r="H44" s="27" t="s">
        <v>42</v>
      </c>
      <c r="I44" s="51" t="s">
        <v>945</v>
      </c>
      <c r="J44" s="30">
        <f t="shared" si="2"/>
        <v>175.625</v>
      </c>
      <c r="K44" s="31">
        <f t="shared" si="3"/>
        <v>-41.0625</v>
      </c>
      <c r="L44" s="32" t="str">
        <f t="shared" si="4"/>
        <v>JO57XJ</v>
      </c>
      <c r="M44" s="33">
        <f t="shared" si="5"/>
        <v>11.958333333333332</v>
      </c>
      <c r="N44" s="33">
        <f t="shared" si="6"/>
        <v>57.395833333333336</v>
      </c>
      <c r="O44" s="10">
        <f t="shared" si="7"/>
        <v>0.8424132142623957</v>
      </c>
      <c r="P44" s="10">
        <f t="shared" si="8"/>
        <v>-0.6568818989430414</v>
      </c>
      <c r="Q44" s="10">
        <f t="shared" si="9"/>
        <v>0.5388320484493281</v>
      </c>
      <c r="R44" s="10">
        <f t="shared" si="10"/>
        <v>0.7539934819618694</v>
      </c>
      <c r="S44" s="10">
        <f t="shared" si="11"/>
        <v>-0.9596418442823493</v>
      </c>
      <c r="T44" s="10">
        <f t="shared" si="12"/>
        <v>-0.9432453001667496</v>
      </c>
      <c r="U44" s="10">
        <f t="shared" si="13"/>
        <v>2.803066951673273</v>
      </c>
      <c r="V44" s="10">
        <f t="shared" si="14"/>
        <v>0.3320968288215631</v>
      </c>
      <c r="W44" s="10">
        <f t="shared" si="15"/>
        <v>0.7696267388335516</v>
      </c>
      <c r="X44" s="11">
        <f t="shared" si="16"/>
        <v>39.67961784956443</v>
      </c>
    </row>
    <row r="45" spans="1:24" ht="13.5">
      <c r="A45" s="61">
        <v>28.2</v>
      </c>
      <c r="B45" s="45" t="s">
        <v>103</v>
      </c>
      <c r="C45" s="58" t="s">
        <v>925</v>
      </c>
      <c r="D45" s="26">
        <f t="shared" si="0"/>
        <v>165.27428424695051</v>
      </c>
      <c r="E45" s="26">
        <f t="shared" si="1"/>
        <v>9386.967027013636</v>
      </c>
      <c r="F45" s="27">
        <v>100</v>
      </c>
      <c r="G45" s="35" t="s">
        <v>44</v>
      </c>
      <c r="H45" s="27" t="s">
        <v>42</v>
      </c>
      <c r="I45" s="51" t="s">
        <v>947</v>
      </c>
      <c r="J45" s="30">
        <f t="shared" si="2"/>
        <v>28.291666666666668</v>
      </c>
      <c r="K45" s="31">
        <f t="shared" si="3"/>
        <v>-25.895833333333336</v>
      </c>
      <c r="L45" s="32" t="str">
        <f t="shared" si="4"/>
        <v>JO57XJ</v>
      </c>
      <c r="M45" s="33">
        <f t="shared" si="5"/>
        <v>11.958333333333332</v>
      </c>
      <c r="N45" s="33">
        <f t="shared" si="6"/>
        <v>57.395833333333336</v>
      </c>
      <c r="O45" s="10">
        <f t="shared" si="7"/>
        <v>0.8424132142623957</v>
      </c>
      <c r="P45" s="10">
        <f t="shared" si="8"/>
        <v>-0.4367363695250196</v>
      </c>
      <c r="Q45" s="10">
        <f t="shared" si="9"/>
        <v>0.5388320484493281</v>
      </c>
      <c r="R45" s="10">
        <f t="shared" si="10"/>
        <v>0.8995895416989381</v>
      </c>
      <c r="S45" s="10">
        <f t="shared" si="11"/>
        <v>0.9596418442823492</v>
      </c>
      <c r="T45" s="10">
        <f t="shared" si="12"/>
        <v>0.09725247167119055</v>
      </c>
      <c r="U45" s="10">
        <f t="shared" si="13"/>
        <v>1.4733898959368443</v>
      </c>
      <c r="V45" s="10">
        <f t="shared" si="14"/>
        <v>0.9952597433604176</v>
      </c>
      <c r="W45" s="10">
        <f t="shared" si="15"/>
        <v>-0.9671537625568966</v>
      </c>
      <c r="X45" s="11">
        <f t="shared" si="16"/>
        <v>165.27428424695051</v>
      </c>
    </row>
    <row r="46" spans="1:24" ht="13.5">
      <c r="A46" s="61">
        <v>28.2015</v>
      </c>
      <c r="B46" s="25" t="s">
        <v>963</v>
      </c>
      <c r="C46" s="58" t="s">
        <v>1083</v>
      </c>
      <c r="D46" s="26">
        <f>IF(AND(M46&gt;J46,X46&lt;180),SUM(360,-X46),X46)</f>
        <v>37.13860598809862</v>
      </c>
      <c r="E46" s="26">
        <f>PRODUCT(6371,ACOS(SUM(PRODUCT(COS(PRODUCT(PI()/180,N46)),COS(PRODUCT(PI()/180,K46)),COS(PRODUCT(PI()/180,SUM(J46,-M46)))),PRODUCT(SIN(PRODUCT(PI()/180,N46)),SIN(PRODUCT(PI()/180,K46))))))</f>
        <v>473.15031174138494</v>
      </c>
      <c r="F46" s="27">
        <v>4</v>
      </c>
      <c r="G46" s="35" t="s">
        <v>41</v>
      </c>
      <c r="H46" s="27" t="s">
        <v>42</v>
      </c>
      <c r="I46" s="51"/>
      <c r="J46" s="30">
        <f>SUM(SUM(-180,PRODUCT(2,SUM(CODE(MID(C46,1,1)),-65),10)),PRODUCT((SUM(CODE(MID(C46,3,1)),-48)),2),PRODUCT(SUM(CODE(MID(C46,5,1)),-65),1/12),1/24)</f>
        <v>17.208333333333336</v>
      </c>
      <c r="K46" s="31">
        <f>SUM(SUM(-90,PRODUCT(SUM(CODE(MID(C46,2,1)),-65),10)),SUM(CODE(MID(C46,4,1)),-48),PRODUCT(SUM(CODE(RIGHT(C46,1)),-65),1/24),1/48)</f>
        <v>60.6875</v>
      </c>
      <c r="L46" s="32" t="str">
        <f>G$1</f>
        <v>JO57XJ</v>
      </c>
      <c r="M46" s="33">
        <f t="shared" si="5"/>
        <v>11.958333333333332</v>
      </c>
      <c r="N46" s="33">
        <f>SUM(SUM(-90,PRODUCT(SUM(CODE(MID(L46,2,1)),-65),10)),SUM(CODE(MID(L46,4,1)),-48),PRODUCT(SUM(CODE(RIGHT(L46,1)),-65),1/24),1/48)</f>
        <v>57.395833333333336</v>
      </c>
      <c r="O46" s="10">
        <f t="shared" si="7"/>
        <v>0.8424132142623957</v>
      </c>
      <c r="P46" s="10">
        <f>SIN(PRODUCT(PI()/180,K46))</f>
        <v>0.8719624849907012</v>
      </c>
      <c r="Q46" s="10">
        <f>COS(PRODUCT(PI()/180,N46))</f>
        <v>0.5388320484493281</v>
      </c>
      <c r="R46" s="10">
        <f>COS(PRODUCT(PI()/180,K46))</f>
        <v>0.4895726961022656</v>
      </c>
      <c r="S46" s="10">
        <f>COS(PRODUCT(PI()/180,SUM(J46,-M46)))</f>
        <v>0.9958049275746618</v>
      </c>
      <c r="T46" s="10">
        <f>SUM(PRODUCT(P46,O46),PRODUCT(R46,Q46,S46))</f>
        <v>0.9972435289579964</v>
      </c>
      <c r="U46" s="10">
        <f t="shared" si="13"/>
        <v>0.07426625517836838</v>
      </c>
      <c r="V46" s="10">
        <f t="shared" si="14"/>
        <v>0.07419800503653574</v>
      </c>
      <c r="W46" s="10">
        <f>PRODUCT(SUM(P46,-PRODUCT(O46,T46)),PRODUCT(1/Q46,1/V46))</f>
        <v>0.7971773052917382</v>
      </c>
      <c r="X46" s="11">
        <f>IF(J46=M46,IF(K46&gt;N46,0,180),PRODUCT(180,1/PI(),ACOS(W46)))</f>
        <v>37.13860598809862</v>
      </c>
    </row>
    <row r="47" spans="1:24" ht="13.5">
      <c r="A47" s="61">
        <v>28.2025</v>
      </c>
      <c r="B47" s="45" t="s">
        <v>104</v>
      </c>
      <c r="C47" s="25" t="s">
        <v>926</v>
      </c>
      <c r="D47" s="26">
        <f t="shared" si="0"/>
        <v>170.70017167129856</v>
      </c>
      <c r="E47" s="26">
        <f t="shared" si="1"/>
        <v>10303.501784081489</v>
      </c>
      <c r="F47" s="27">
        <v>5</v>
      </c>
      <c r="G47" s="35" t="s">
        <v>44</v>
      </c>
      <c r="H47" s="27" t="s">
        <v>42</v>
      </c>
      <c r="I47" s="51" t="s">
        <v>799</v>
      </c>
      <c r="J47" s="30">
        <f t="shared" si="2"/>
        <v>23.291666666666668</v>
      </c>
      <c r="K47" s="31">
        <f t="shared" si="3"/>
        <v>-34.77083333333333</v>
      </c>
      <c r="L47" s="32" t="str">
        <f t="shared" si="4"/>
        <v>JO57XJ</v>
      </c>
      <c r="M47" s="33">
        <f t="shared" si="5"/>
        <v>11.958333333333332</v>
      </c>
      <c r="N47" s="33">
        <f t="shared" si="6"/>
        <v>57.395833333333336</v>
      </c>
      <c r="O47" s="10">
        <f t="shared" si="7"/>
        <v>0.8424132142623957</v>
      </c>
      <c r="P47" s="10">
        <f t="shared" si="8"/>
        <v>-0.5702954841668111</v>
      </c>
      <c r="Q47" s="10">
        <f t="shared" si="9"/>
        <v>0.5388320484493281</v>
      </c>
      <c r="R47" s="10">
        <f t="shared" si="10"/>
        <v>0.8214396269592444</v>
      </c>
      <c r="S47" s="10">
        <f t="shared" si="11"/>
        <v>0.9805004957559793</v>
      </c>
      <c r="T47" s="10">
        <f t="shared" si="12"/>
        <v>-0.046437286532874544</v>
      </c>
      <c r="U47" s="10">
        <f t="shared" si="13"/>
        <v>1.6172503192719336</v>
      </c>
      <c r="V47" s="10">
        <f t="shared" si="14"/>
        <v>0.998921207312901</v>
      </c>
      <c r="W47" s="10">
        <f t="shared" si="15"/>
        <v>-0.9868562006044961</v>
      </c>
      <c r="X47" s="11">
        <f t="shared" si="16"/>
        <v>170.70017167129856</v>
      </c>
    </row>
    <row r="48" spans="1:24" ht="15">
      <c r="A48" s="61">
        <v>28.2025</v>
      </c>
      <c r="B48" s="25" t="s">
        <v>105</v>
      </c>
      <c r="C48" s="74" t="s">
        <v>106</v>
      </c>
      <c r="D48" s="26">
        <f>IF(AND(M48&gt;J48,X48&lt;180),SUM(360,-X48),X48)</f>
        <v>163.58708058446794</v>
      </c>
      <c r="E48" s="26">
        <f>PRODUCT(6371,ACOS(SUM(PRODUCT(COS(PRODUCT(PI()/180,N48)),COS(PRODUCT(PI()/180,K48)),COS(PRODUCT(PI()/180,SUM(J48,-M48)))),PRODUCT(SIN(PRODUCT(PI()/180,N48)),SIN(PRODUCT(PI()/180,K48))))))</f>
        <v>9859.510935642858</v>
      </c>
      <c r="F48" s="27">
        <v>10</v>
      </c>
      <c r="G48" s="35" t="s">
        <v>44</v>
      </c>
      <c r="H48" s="27" t="s">
        <v>42</v>
      </c>
      <c r="I48" s="51"/>
      <c r="J48" s="30">
        <f>SUM(SUM(-180,PRODUCT(2,SUM(CODE(MID(C48,1,1)),-65),10)),PRODUCT((SUM(CODE(MID(C48,3,1)),-48)),2),PRODUCT(SUM(CODE(MID(C48,5,1)),-65),1/12),1/24)</f>
        <v>30.958333333333336</v>
      </c>
      <c r="K48" s="31">
        <f>SUM(SUM(-90,PRODUCT(SUM(CODE(MID(C48,2,1)),-65),10)),SUM(CODE(MID(C48,4,1)),-48),PRODUCT(SUM(CODE(RIGHT(C48,1)),-65),1/24),1/48)</f>
        <v>-29.8125</v>
      </c>
      <c r="L48" s="32" t="str">
        <f>G$1</f>
        <v>JO57XJ</v>
      </c>
      <c r="M48" s="33">
        <f t="shared" si="5"/>
        <v>11.958333333333332</v>
      </c>
      <c r="N48" s="33">
        <f>SUM(SUM(-90,PRODUCT(SUM(CODE(MID(L48,2,1)),-65),10)),SUM(CODE(MID(L48,4,1)),-48),PRODUCT(SUM(CODE(RIGHT(L48,1)),-65),1/24),1/48)</f>
        <v>57.395833333333336</v>
      </c>
      <c r="O48" s="10">
        <f t="shared" si="7"/>
        <v>0.8424132142623957</v>
      </c>
      <c r="P48" s="10">
        <f>SIN(PRODUCT(PI()/180,K48))</f>
        <v>-0.4971632662526544</v>
      </c>
      <c r="Q48" s="10">
        <f>COS(PRODUCT(PI()/180,N48))</f>
        <v>0.5388320484493281</v>
      </c>
      <c r="R48" s="10">
        <f>COS(PRODUCT(PI()/180,K48))</f>
        <v>0.867657009819544</v>
      </c>
      <c r="S48" s="10">
        <f>COS(PRODUCT(PI()/180,SUM(J48,-M48)))</f>
        <v>0.9455185755993167</v>
      </c>
      <c r="T48" s="10">
        <f>SUM(PRODUCT(P48,O48),PRODUCT(R48,Q48,S48))</f>
        <v>0.023233266790255336</v>
      </c>
      <c r="U48" s="10">
        <f t="shared" si="13"/>
        <v>1.5475609693365027</v>
      </c>
      <c r="V48" s="10">
        <f t="shared" si="14"/>
        <v>0.9997300712263549</v>
      </c>
      <c r="W48" s="10">
        <f>PRODUCT(SUM(P48,-PRODUCT(O48,T48)),PRODUCT(1/Q48,1/V48))</f>
        <v>-0.9592502860115736</v>
      </c>
      <c r="X48" s="11">
        <f>IF(J48=M48,IF(K48&gt;N48,0,180),PRODUCT(180,1/PI(),ACOS(W48)))</f>
        <v>163.58708058446794</v>
      </c>
    </row>
    <row r="49" spans="1:24" ht="13.5">
      <c r="A49" s="61">
        <v>28.203</v>
      </c>
      <c r="B49" s="25" t="s">
        <v>1077</v>
      </c>
      <c r="C49" s="58" t="s">
        <v>1078</v>
      </c>
      <c r="D49" s="26">
        <f>IF(AND(M49&gt;J49,X49&lt;180),SUM(360,-X49),X49)</f>
        <v>123.42474058961302</v>
      </c>
      <c r="E49" s="26">
        <f>PRODUCT(6371,ACOS(SUM(PRODUCT(COS(PRODUCT(PI()/180,N49)),COS(PRODUCT(PI()/180,K49)),COS(PRODUCT(PI()/180,SUM(J49,-M49)))),PRODUCT(SIN(PRODUCT(PI()/180,N49)),SIN(PRODUCT(PI()/180,K49))))))</f>
        <v>582.6479591323198</v>
      </c>
      <c r="F49" s="27">
        <v>3</v>
      </c>
      <c r="G49" s="35" t="s">
        <v>1079</v>
      </c>
      <c r="H49" s="27" t="s">
        <v>42</v>
      </c>
      <c r="I49" s="51"/>
      <c r="J49" s="30">
        <f>SUM(SUM(-180,PRODUCT(2,SUM(CODE(MID(C49,1,1)),-65),10)),PRODUCT((SUM(CODE(MID(C49,3,1)),-48)),2),PRODUCT(SUM(CODE(MID(C49,5,1)),-65),1/12),1/24)</f>
        <v>19.458333333333336</v>
      </c>
      <c r="K49" s="31">
        <f>SUM(SUM(-90,PRODUCT(SUM(CODE(MID(C49,2,1)),-65),10)),SUM(CODE(MID(C49,4,1)),-48),PRODUCT(SUM(CODE(RIGHT(C49,1)),-65),1/24),1/48)</f>
        <v>54.270833333333336</v>
      </c>
      <c r="L49" s="32" t="str">
        <f>G$1</f>
        <v>JO57XJ</v>
      </c>
      <c r="M49" s="33">
        <f t="shared" si="5"/>
        <v>11.958333333333332</v>
      </c>
      <c r="N49" s="33">
        <f>SUM(SUM(-90,PRODUCT(SUM(CODE(MID(L49,2,1)),-65),10)),SUM(CODE(MID(L49,4,1)),-48),PRODUCT(SUM(CODE(RIGHT(L49,1)),-65),1/24),1/48)</f>
        <v>57.395833333333336</v>
      </c>
      <c r="O49" s="10">
        <f t="shared" si="7"/>
        <v>0.8424132142623957</v>
      </c>
      <c r="P49" s="10">
        <f>SIN(PRODUCT(PI()/180,K49))</f>
        <v>0.8117863674835645</v>
      </c>
      <c r="Q49" s="10">
        <f>COS(PRODUCT(PI()/180,N49))</f>
        <v>0.5388320484493281</v>
      </c>
      <c r="R49" s="10">
        <f>COS(PRODUCT(PI()/180,K49))</f>
        <v>0.5839545303941389</v>
      </c>
      <c r="S49" s="10">
        <f>COS(PRODUCT(PI()/180,SUM(J49,-M49)))</f>
        <v>0.9914448613738104</v>
      </c>
      <c r="T49" s="10">
        <f>SUM(PRODUCT(P49,O49),PRODUCT(R49,Q49,S49))</f>
        <v>0.9958210753482742</v>
      </c>
      <c r="U49" s="10">
        <f t="shared" si="13"/>
        <v>0.09145314065803167</v>
      </c>
      <c r="V49" s="10">
        <f t="shared" si="14"/>
        <v>0.09132571320393128</v>
      </c>
      <c r="W49" s="10">
        <f>PRODUCT(SUM(P49,-PRODUCT(O49,T49)),PRODUCT(1/Q49,1/V49))</f>
        <v>-0.5508411800246648</v>
      </c>
      <c r="X49" s="11">
        <f>IF(J49=M49,IF(K49&gt;N49,0,180),PRODUCT(180,1/PI(),ACOS(W49)))</f>
        <v>123.42474058961302</v>
      </c>
    </row>
    <row r="50" spans="1:24" ht="13.5">
      <c r="A50" s="61">
        <v>28.2035</v>
      </c>
      <c r="B50" s="25" t="s">
        <v>107</v>
      </c>
      <c r="C50" s="58" t="s">
        <v>927</v>
      </c>
      <c r="D50" s="26">
        <f t="shared" si="0"/>
        <v>319.3728347816027</v>
      </c>
      <c r="E50" s="26">
        <f t="shared" si="1"/>
        <v>8863.434443377413</v>
      </c>
      <c r="F50" s="27">
        <v>3</v>
      </c>
      <c r="G50" s="35" t="s">
        <v>41</v>
      </c>
      <c r="H50" s="27" t="s">
        <v>42</v>
      </c>
      <c r="I50" s="51"/>
      <c r="J50" s="30">
        <f t="shared" si="2"/>
        <v>-117.79166666666666</v>
      </c>
      <c r="K50" s="31">
        <f t="shared" si="3"/>
        <v>33.5625</v>
      </c>
      <c r="L50" s="32" t="str">
        <f t="shared" si="4"/>
        <v>JO57XJ</v>
      </c>
      <c r="M50" s="33">
        <f t="shared" si="5"/>
        <v>11.958333333333332</v>
      </c>
      <c r="N50" s="33">
        <f t="shared" si="6"/>
        <v>57.395833333333336</v>
      </c>
      <c r="O50" s="10">
        <f t="shared" si="7"/>
        <v>0.8424132142623957</v>
      </c>
      <c r="P50" s="10">
        <f t="shared" si="8"/>
        <v>0.5528462850773279</v>
      </c>
      <c r="Q50" s="10">
        <f t="shared" si="9"/>
        <v>0.5388320484493281</v>
      </c>
      <c r="R50" s="10">
        <f t="shared" si="10"/>
        <v>0.8332832562077542</v>
      </c>
      <c r="S50" s="10">
        <f t="shared" si="11"/>
        <v>-0.6394390019805847</v>
      </c>
      <c r="T50" s="10">
        <f t="shared" si="12"/>
        <v>0.17861708067702348</v>
      </c>
      <c r="U50" s="10">
        <f t="shared" si="13"/>
        <v>1.3912155773626453</v>
      </c>
      <c r="V50" s="10">
        <f t="shared" si="14"/>
        <v>0.9839186645706126</v>
      </c>
      <c r="W50" s="10">
        <f t="shared" si="15"/>
        <v>0.758962675306514</v>
      </c>
      <c r="X50" s="11">
        <f t="shared" si="16"/>
        <v>40.62716521839727</v>
      </c>
    </row>
    <row r="51" spans="1:24" ht="13.5">
      <c r="A51" s="61">
        <v>28.205</v>
      </c>
      <c r="B51" s="45" t="s">
        <v>108</v>
      </c>
      <c r="C51" s="58" t="s">
        <v>928</v>
      </c>
      <c r="D51" s="26">
        <f>IF(AND(M51&gt;J51,X51&lt;180),SUM(360,-X51),X51)</f>
        <v>175.63608553509502</v>
      </c>
      <c r="E51" s="26">
        <f>PRODUCT(6371,ACOS(SUM(PRODUCT(COS(PRODUCT(PI()/180,N51)),COS(PRODUCT(PI()/180,K51)),COS(PRODUCT(PI()/180,SUM(J51,-M51)))),PRODUCT(SIN(PRODUCT(PI()/180,N51)),SIN(PRODUCT(PI()/180,K51))))))</f>
        <v>1068.09042737504</v>
      </c>
      <c r="F51" s="27">
        <v>48</v>
      </c>
      <c r="G51" s="35" t="s">
        <v>44</v>
      </c>
      <c r="H51" s="27" t="s">
        <v>42</v>
      </c>
      <c r="I51" s="51" t="s">
        <v>954</v>
      </c>
      <c r="J51" s="30">
        <f>SUM(SUM(-180,PRODUCT(2,SUM(CODE(MID(C51,1,1)),-65),10)),PRODUCT((SUM(CODE(MID(C51,3,1)),-48)),2),PRODUCT(SUM(CODE(MID(C51,5,1)),-65),1/12),1/24)</f>
        <v>13.041666666666666</v>
      </c>
      <c r="K51" s="31">
        <f>SUM(SUM(-90,PRODUCT(SUM(CODE(MID(C51,2,1)),-65),10)),SUM(CODE(MID(C51,4,1)),-48),PRODUCT(SUM(CODE(RIGHT(C51,1)),-65),1/24),1/48)</f>
        <v>47.8125</v>
      </c>
      <c r="L51" s="32" t="str">
        <f>G$1</f>
        <v>JO57XJ</v>
      </c>
      <c r="M51" s="33">
        <f t="shared" si="5"/>
        <v>11.958333333333332</v>
      </c>
      <c r="N51" s="33">
        <f>SUM(SUM(-90,PRODUCT(SUM(CODE(MID(L51,2,1)),-65),10)),SUM(CODE(MID(L51,4,1)),-48),PRODUCT(SUM(CODE(RIGHT(L51,1)),-65),1/24),1/48)</f>
        <v>57.395833333333336</v>
      </c>
      <c r="O51" s="10">
        <f t="shared" si="7"/>
        <v>0.8424132142623957</v>
      </c>
      <c r="P51" s="10">
        <f>SIN(PRODUCT(PI()/180,K51))</f>
        <v>0.7409511253549591</v>
      </c>
      <c r="Q51" s="10">
        <f>COS(PRODUCT(PI()/180,N51))</f>
        <v>0.5388320484493281</v>
      </c>
      <c r="R51" s="10">
        <f>COS(PRODUCT(PI()/180,K51))</f>
        <v>0.6715589548470183</v>
      </c>
      <c r="S51" s="10">
        <f>COS(PRODUCT(PI()/180,SUM(J51,-M51)))</f>
        <v>0.9998212541310183</v>
      </c>
      <c r="T51" s="10">
        <f>SUM(PRODUCT(P51,O51),PRODUCT(R51,Q51,S51))</f>
        <v>0.985979825885305</v>
      </c>
      <c r="U51" s="10">
        <f t="shared" si="13"/>
        <v>0.167648787847283</v>
      </c>
      <c r="V51" s="10">
        <f t="shared" si="14"/>
        <v>0.16686456468400862</v>
      </c>
      <c r="W51" s="10">
        <f>PRODUCT(SUM(P51,-PRODUCT(O51,T51)),PRODUCT(1/Q51,1/V51))</f>
        <v>-0.9971008729955562</v>
      </c>
      <c r="X51" s="11">
        <f>IF(J51=M51,IF(K51&gt;N51,0,180),PRODUCT(180,1/PI(),ACOS(W51)))</f>
        <v>175.63608553509502</v>
      </c>
    </row>
    <row r="52" spans="1:24" ht="15">
      <c r="A52" s="61">
        <v>28.206</v>
      </c>
      <c r="B52" s="25" t="s">
        <v>109</v>
      </c>
      <c r="C52" s="74" t="s">
        <v>929</v>
      </c>
      <c r="D52" s="26">
        <f t="shared" si="0"/>
        <v>297.7106692481044</v>
      </c>
      <c r="E52" s="26">
        <f t="shared" si="1"/>
        <v>6113.590445111403</v>
      </c>
      <c r="F52" s="27">
        <v>1</v>
      </c>
      <c r="G52" s="35" t="s">
        <v>44</v>
      </c>
      <c r="H52" s="27" t="s">
        <v>42</v>
      </c>
      <c r="I52" s="51"/>
      <c r="J52" s="30">
        <f t="shared" si="2"/>
        <v>-78.95833333333333</v>
      </c>
      <c r="K52" s="31">
        <f t="shared" si="3"/>
        <v>43.520833333333336</v>
      </c>
      <c r="L52" s="32" t="str">
        <f t="shared" si="4"/>
        <v>JO57XJ</v>
      </c>
      <c r="M52" s="33">
        <f t="shared" si="5"/>
        <v>11.958333333333332</v>
      </c>
      <c r="N52" s="33">
        <f t="shared" si="6"/>
        <v>57.395833333333336</v>
      </c>
      <c r="O52" s="10">
        <f t="shared" si="7"/>
        <v>0.8424132142623957</v>
      </c>
      <c r="P52" s="10">
        <f t="shared" si="8"/>
        <v>0.6886182837476745</v>
      </c>
      <c r="Q52" s="10">
        <f t="shared" si="9"/>
        <v>0.5388320484493281</v>
      </c>
      <c r="R52" s="10">
        <f t="shared" si="10"/>
        <v>0.7251240302792393</v>
      </c>
      <c r="S52" s="10">
        <f t="shared" si="11"/>
        <v>-0.015998168965683162</v>
      </c>
      <c r="T52" s="10">
        <f t="shared" si="12"/>
        <v>0.5738503361677401</v>
      </c>
      <c r="U52" s="10">
        <f t="shared" si="13"/>
        <v>0.9595966795026531</v>
      </c>
      <c r="V52" s="10">
        <f t="shared" si="14"/>
        <v>0.8189601893133583</v>
      </c>
      <c r="W52" s="10">
        <f t="shared" si="15"/>
        <v>0.46500690991748994</v>
      </c>
      <c r="X52" s="11">
        <f t="shared" si="16"/>
        <v>62.28933075189557</v>
      </c>
    </row>
    <row r="53" spans="1:24" ht="13.5">
      <c r="A53" s="61">
        <v>28.207</v>
      </c>
      <c r="B53" s="45" t="s">
        <v>110</v>
      </c>
      <c r="C53" s="58" t="s">
        <v>474</v>
      </c>
      <c r="D53" s="26">
        <f t="shared" si="0"/>
        <v>169.1705404677447</v>
      </c>
      <c r="E53" s="26">
        <f t="shared" si="1"/>
        <v>1273.053609732199</v>
      </c>
      <c r="F53" s="27">
        <v>1</v>
      </c>
      <c r="G53" s="35" t="s">
        <v>44</v>
      </c>
      <c r="H53" s="27" t="s">
        <v>42</v>
      </c>
      <c r="I53" s="51" t="s">
        <v>1071</v>
      </c>
      <c r="J53" s="30">
        <f t="shared" si="2"/>
        <v>15.041666666666666</v>
      </c>
      <c r="K53" s="31">
        <f t="shared" si="3"/>
        <v>46.10416666666667</v>
      </c>
      <c r="L53" s="32" t="str">
        <f t="shared" si="4"/>
        <v>JO57XJ</v>
      </c>
      <c r="M53" s="33">
        <f t="shared" si="5"/>
        <v>11.958333333333332</v>
      </c>
      <c r="N53" s="33">
        <f t="shared" si="6"/>
        <v>57.395833333333336</v>
      </c>
      <c r="O53" s="10">
        <f t="shared" si="7"/>
        <v>0.8424132142623957</v>
      </c>
      <c r="P53" s="10">
        <f t="shared" si="8"/>
        <v>0.720601535378898</v>
      </c>
      <c r="Q53" s="10">
        <f t="shared" si="9"/>
        <v>0.5388320484493281</v>
      </c>
      <c r="R53" s="10">
        <f t="shared" si="10"/>
        <v>0.6933494264868002</v>
      </c>
      <c r="S53" s="10">
        <f t="shared" si="11"/>
        <v>0.9985523589689617</v>
      </c>
      <c r="T53" s="10">
        <f t="shared" si="12"/>
        <v>0.9801023103011348</v>
      </c>
      <c r="U53" s="10">
        <f t="shared" si="13"/>
        <v>0.19982006117284556</v>
      </c>
      <c r="V53" s="10">
        <f t="shared" si="14"/>
        <v>0.1984929755492069</v>
      </c>
      <c r="W53" s="10">
        <f t="shared" si="15"/>
        <v>-0.982190775821132</v>
      </c>
      <c r="X53" s="11">
        <f t="shared" si="16"/>
        <v>169.1705404677447</v>
      </c>
    </row>
    <row r="54" spans="1:24" ht="15">
      <c r="A54" s="61">
        <v>28.208</v>
      </c>
      <c r="B54" s="25" t="s">
        <v>111</v>
      </c>
      <c r="C54" s="74" t="s">
        <v>112</v>
      </c>
      <c r="D54" s="26">
        <f t="shared" si="0"/>
        <v>288.8893037149494</v>
      </c>
      <c r="E54" s="26">
        <f t="shared" si="1"/>
        <v>7746.910158717672</v>
      </c>
      <c r="F54" s="27">
        <v>10</v>
      </c>
      <c r="G54" s="35" t="s">
        <v>44</v>
      </c>
      <c r="H54" s="27" t="s">
        <v>42</v>
      </c>
      <c r="I54" s="51"/>
      <c r="J54" s="30">
        <f t="shared" si="2"/>
        <v>-82.45833333333333</v>
      </c>
      <c r="K54" s="31">
        <f t="shared" si="3"/>
        <v>27.145833333333332</v>
      </c>
      <c r="L54" s="32" t="str">
        <f t="shared" si="4"/>
        <v>JO57XJ</v>
      </c>
      <c r="M54" s="33">
        <f t="shared" si="5"/>
        <v>11.958333333333332</v>
      </c>
      <c r="N54" s="33">
        <f t="shared" si="6"/>
        <v>57.395833333333336</v>
      </c>
      <c r="O54" s="10">
        <f t="shared" si="7"/>
        <v>0.8424132142623957</v>
      </c>
      <c r="P54" s="10">
        <f t="shared" si="8"/>
        <v>0.4562568805263096</v>
      </c>
      <c r="Q54" s="10">
        <f t="shared" si="9"/>
        <v>0.5388320484493281</v>
      </c>
      <c r="R54" s="10">
        <f t="shared" si="10"/>
        <v>0.889848110057217</v>
      </c>
      <c r="S54" s="10">
        <f t="shared" si="11"/>
        <v>-0.07700905576594198</v>
      </c>
      <c r="T54" s="10">
        <f t="shared" si="12"/>
        <v>0.3474326248505837</v>
      </c>
      <c r="U54" s="10">
        <f t="shared" si="13"/>
        <v>1.2159645516744109</v>
      </c>
      <c r="V54" s="10">
        <f t="shared" si="14"/>
        <v>0.9377049488988706</v>
      </c>
      <c r="W54" s="10">
        <f t="shared" si="15"/>
        <v>0.3237407922387313</v>
      </c>
      <c r="X54" s="11">
        <f t="shared" si="16"/>
        <v>71.11069628505062</v>
      </c>
    </row>
    <row r="55" spans="1:24" ht="13.5">
      <c r="A55" s="61">
        <v>28.2087</v>
      </c>
      <c r="B55" s="45" t="s">
        <v>113</v>
      </c>
      <c r="C55" s="25" t="s">
        <v>114</v>
      </c>
      <c r="D55" s="26">
        <f t="shared" si="0"/>
        <v>245.71178168019748</v>
      </c>
      <c r="E55" s="26">
        <f t="shared" si="1"/>
        <v>1582.7154222850158</v>
      </c>
      <c r="F55" s="27">
        <v>10</v>
      </c>
      <c r="G55" s="35" t="s">
        <v>41</v>
      </c>
      <c r="H55" s="27" t="s">
        <v>42</v>
      </c>
      <c r="I55" s="51" t="s">
        <v>940</v>
      </c>
      <c r="J55" s="30">
        <f t="shared" si="2"/>
        <v>-8.291666666666668</v>
      </c>
      <c r="K55" s="31">
        <f t="shared" si="3"/>
        <v>49.645833333333336</v>
      </c>
      <c r="L55" s="32" t="str">
        <f t="shared" si="4"/>
        <v>JO57XJ</v>
      </c>
      <c r="M55" s="33">
        <f t="shared" si="5"/>
        <v>11.958333333333332</v>
      </c>
      <c r="N55" s="33">
        <f t="shared" si="6"/>
        <v>57.395833333333336</v>
      </c>
      <c r="O55" s="10">
        <f t="shared" si="7"/>
        <v>0.8424132142623957</v>
      </c>
      <c r="P55" s="10">
        <f t="shared" si="8"/>
        <v>0.7620565225259889</v>
      </c>
      <c r="Q55" s="10">
        <f t="shared" si="9"/>
        <v>0.5388320484493281</v>
      </c>
      <c r="R55" s="10">
        <f t="shared" si="10"/>
        <v>0.6475105068457168</v>
      </c>
      <c r="S55" s="10">
        <f t="shared" si="11"/>
        <v>0.9381913359224842</v>
      </c>
      <c r="T55" s="10">
        <f t="shared" si="12"/>
        <v>0.9693008907845231</v>
      </c>
      <c r="U55" s="10">
        <f t="shared" si="13"/>
        <v>0.2484249603335451</v>
      </c>
      <c r="V55" s="10">
        <f t="shared" si="14"/>
        <v>0.24587757751435987</v>
      </c>
      <c r="W55" s="10">
        <f t="shared" si="15"/>
        <v>-0.41132693886091853</v>
      </c>
      <c r="X55" s="11">
        <f t="shared" si="16"/>
        <v>114.28821831980252</v>
      </c>
    </row>
    <row r="56" spans="1:24" ht="13.5">
      <c r="A56" s="61">
        <v>28.209</v>
      </c>
      <c r="B56" s="58" t="s">
        <v>115</v>
      </c>
      <c r="C56" s="25" t="s">
        <v>116</v>
      </c>
      <c r="D56" s="26">
        <f t="shared" si="0"/>
        <v>348.72408224548633</v>
      </c>
      <c r="E56" s="26">
        <f t="shared" si="1"/>
        <v>11491.467141115647</v>
      </c>
      <c r="F56" s="27">
        <v>20</v>
      </c>
      <c r="G56" s="35" t="s">
        <v>44</v>
      </c>
      <c r="H56" s="27" t="s">
        <v>42</v>
      </c>
      <c r="I56" s="51" t="s">
        <v>936</v>
      </c>
      <c r="J56" s="30">
        <f t="shared" si="2"/>
        <v>-156.45833333333334</v>
      </c>
      <c r="K56" s="31">
        <f t="shared" si="3"/>
        <v>18.645833333333332</v>
      </c>
      <c r="L56" s="32" t="str">
        <f t="shared" si="4"/>
        <v>JO57XJ</v>
      </c>
      <c r="M56" s="33">
        <f t="shared" si="5"/>
        <v>11.958333333333332</v>
      </c>
      <c r="N56" s="33">
        <f t="shared" si="6"/>
        <v>57.395833333333336</v>
      </c>
      <c r="O56" s="10">
        <f t="shared" si="7"/>
        <v>0.8424132142623957</v>
      </c>
      <c r="P56" s="10">
        <f t="shared" si="8"/>
        <v>0.3197173674661889</v>
      </c>
      <c r="Q56" s="10">
        <f t="shared" si="9"/>
        <v>0.5388320484493281</v>
      </c>
      <c r="R56" s="10">
        <f t="shared" si="10"/>
        <v>0.9475129576636353</v>
      </c>
      <c r="S56" s="10">
        <f t="shared" si="11"/>
        <v>-0.9796336993509588</v>
      </c>
      <c r="T56" s="10">
        <f t="shared" si="12"/>
        <v>-0.23081819084546318</v>
      </c>
      <c r="U56" s="10">
        <f t="shared" si="13"/>
        <v>1.8037148235937288</v>
      </c>
      <c r="V56" s="10">
        <f t="shared" si="14"/>
        <v>0.9729968976182953</v>
      </c>
      <c r="W56" s="10">
        <f t="shared" si="15"/>
        <v>0.9806969309251564</v>
      </c>
      <c r="X56" s="11">
        <f t="shared" si="16"/>
        <v>11.27591775451366</v>
      </c>
    </row>
    <row r="57" spans="1:24" ht="15">
      <c r="A57" s="61">
        <v>28.209</v>
      </c>
      <c r="B57" s="25" t="s">
        <v>117</v>
      </c>
      <c r="C57" s="74" t="s">
        <v>118</v>
      </c>
      <c r="D57" s="26">
        <f t="shared" si="0"/>
        <v>292.2595927142051</v>
      </c>
      <c r="E57" s="26">
        <f t="shared" si="1"/>
        <v>6043.029827387304</v>
      </c>
      <c r="F57" s="27">
        <v>10</v>
      </c>
      <c r="G57" s="35" t="s">
        <v>41</v>
      </c>
      <c r="H57" s="27" t="s">
        <v>42</v>
      </c>
      <c r="I57" s="51"/>
      <c r="J57" s="30">
        <f t="shared" si="2"/>
        <v>-73.875</v>
      </c>
      <c r="K57" s="31">
        <f t="shared" si="3"/>
        <v>41.0625</v>
      </c>
      <c r="L57" s="32" t="str">
        <f t="shared" si="4"/>
        <v>JO57XJ</v>
      </c>
      <c r="M57" s="33">
        <f t="shared" si="5"/>
        <v>11.958333333333332</v>
      </c>
      <c r="N57" s="33">
        <f t="shared" si="6"/>
        <v>57.395833333333336</v>
      </c>
      <c r="O57" s="10">
        <f t="shared" si="7"/>
        <v>0.8424132142623957</v>
      </c>
      <c r="P57" s="10">
        <f t="shared" si="8"/>
        <v>0.6568818989430414</v>
      </c>
      <c r="Q57" s="10">
        <f t="shared" si="9"/>
        <v>0.5388320484493281</v>
      </c>
      <c r="R57" s="10">
        <f t="shared" si="10"/>
        <v>0.7539934819618694</v>
      </c>
      <c r="S57" s="10">
        <f t="shared" si="11"/>
        <v>0.07265797072261074</v>
      </c>
      <c r="T57" s="10">
        <f t="shared" si="12"/>
        <v>0.5828851708685914</v>
      </c>
      <c r="U57" s="10">
        <f t="shared" si="13"/>
        <v>0.9485213981144724</v>
      </c>
      <c r="V57" s="10">
        <f t="shared" si="14"/>
        <v>0.8125545382197389</v>
      </c>
      <c r="W57" s="10">
        <f t="shared" si="15"/>
        <v>0.37880357015190685</v>
      </c>
      <c r="X57" s="11">
        <f t="shared" si="16"/>
        <v>67.74040728579489</v>
      </c>
    </row>
    <row r="58" spans="1:24" ht="15">
      <c r="A58" s="61">
        <v>28.2103</v>
      </c>
      <c r="B58" s="25" t="s">
        <v>900</v>
      </c>
      <c r="C58" s="74" t="s">
        <v>930</v>
      </c>
      <c r="D58" s="26">
        <f>IF(AND(M58&gt;J58,X58&lt;180),SUM(360,-X58),X58)</f>
        <v>313.95034267347296</v>
      </c>
      <c r="E58" s="26">
        <f>PRODUCT(6371,ACOS(SUM(PRODUCT(COS(PRODUCT(PI()/180,N58)),COS(PRODUCT(PI()/180,K58)),COS(PRODUCT(PI()/180,SUM(J58,-M58)))),PRODUCT(SIN(PRODUCT(PI()/180,N58)),SIN(PRODUCT(PI()/180,K58))))))</f>
        <v>6438.778714078535</v>
      </c>
      <c r="I58" s="51"/>
      <c r="J58" s="30">
        <f>SUM(SUM(-180,PRODUCT(2,SUM(CODE(MID(C58,1,1)),-65),10)),PRODUCT((SUM(CODE(MID(C58,3,1)),-48)),2),PRODUCT(SUM(CODE(MID(C58,5,1)),-65),1/12),1/24)</f>
        <v>-96.95833333333333</v>
      </c>
      <c r="K58" s="31">
        <f>SUM(SUM(-90,PRODUCT(SUM(CODE(MID(C58,2,1)),-65),10)),SUM(CODE(MID(C58,4,1)),-48),PRODUCT(SUM(CODE(RIGHT(C58,1)),-65),1/24),1/48)</f>
        <v>49.85416666666667</v>
      </c>
      <c r="L58" s="32" t="str">
        <f>G$1</f>
        <v>JO57XJ</v>
      </c>
      <c r="M58" s="33">
        <f t="shared" si="5"/>
        <v>11.958333333333332</v>
      </c>
      <c r="N58" s="33">
        <f>SUM(SUM(-90,PRODUCT(SUM(CODE(MID(L58,2,1)),-65),10)),SUM(CODE(MID(L58,4,1)),-48),PRODUCT(SUM(CODE(RIGHT(L58,1)),-65),1/24),1/48)</f>
        <v>57.395833333333336</v>
      </c>
      <c r="O58" s="10">
        <f t="shared" si="7"/>
        <v>0.8424132142623957</v>
      </c>
      <c r="P58" s="10">
        <f>SIN(PRODUCT(PI()/180,K58))</f>
        <v>0.7644058943194334</v>
      </c>
      <c r="Q58" s="10">
        <f>COS(PRODUCT(PI()/180,N58))</f>
        <v>0.5388320484493281</v>
      </c>
      <c r="R58" s="10">
        <f>COS(PRODUCT(PI()/180,K58))</f>
        <v>0.6447353168003962</v>
      </c>
      <c r="S58" s="10">
        <f>COS(PRODUCT(PI()/180,SUM(J58,-M58)))</f>
        <v>-0.3241926095652523</v>
      </c>
      <c r="T58" s="10">
        <f>SUM(PRODUCT(P58,O58),PRODUCT(R58,Q58,S58))</f>
        <v>0.531319800418661</v>
      </c>
      <c r="U58" s="10">
        <f t="shared" si="13"/>
        <v>1.010638630368629</v>
      </c>
      <c r="V58" s="10">
        <f t="shared" si="14"/>
        <v>0.8471713343138295</v>
      </c>
      <c r="W58" s="10">
        <f>PRODUCT(SUM(P58,-PRODUCT(O58,T58)),PRODUCT(1/Q58,1/V58))</f>
        <v>0.6940346694594335</v>
      </c>
      <c r="X58" s="11">
        <f>IF(J58=M58,IF(K58&gt;N58,0,180),PRODUCT(180,1/PI(),ACOS(W58)))</f>
        <v>46.04965732652706</v>
      </c>
    </row>
    <row r="59" spans="1:24" ht="15">
      <c r="A59" s="61">
        <v>28.21</v>
      </c>
      <c r="B59" s="25" t="s">
        <v>121</v>
      </c>
      <c r="C59" s="74" t="s">
        <v>759</v>
      </c>
      <c r="D59" s="26">
        <f>IF(AND(M59&gt;J59,X59&lt;180),SUM(360,-X59),X59)</f>
        <v>302.272825706509</v>
      </c>
      <c r="E59" s="26">
        <f>PRODUCT(6371,ACOS(SUM(PRODUCT(COS(PRODUCT(PI()/180,N59)),COS(PRODUCT(PI()/180,K59)),COS(PRODUCT(PI()/180,SUM(J59,-M59)))),PRODUCT(SIN(PRODUCT(PI()/180,N59)),SIN(PRODUCT(PI()/180,K59))))))</f>
        <v>6891.965865091612</v>
      </c>
      <c r="F59" s="27">
        <v>3</v>
      </c>
      <c r="G59" s="28" t="s">
        <v>44</v>
      </c>
      <c r="H59" s="27" t="s">
        <v>42</v>
      </c>
      <c r="I59" s="51" t="s">
        <v>758</v>
      </c>
      <c r="J59" s="30">
        <f>SUM(SUM(-180,PRODUCT(2,SUM(CODE(MID(C59,1,1)),-65),10)),PRODUCT((SUM(CODE(MID(C59,3,1)),-48)),2),PRODUCT(SUM(CODE(MID(C59,5,1)),-65),1/12),1/24)</f>
        <v>-88.95833333333333</v>
      </c>
      <c r="K59" s="31">
        <f>SUM(SUM(-90,PRODUCT(SUM(CODE(MID(C59,2,1)),-65),10)),SUM(CODE(MID(C59,4,1)),-48),PRODUCT(SUM(CODE(RIGHT(C59,1)),-65),1/24),1/48)</f>
        <v>40.520833333333336</v>
      </c>
      <c r="L59" s="32" t="str">
        <f>G$1</f>
        <v>JO57XJ</v>
      </c>
      <c r="M59" s="33">
        <f t="shared" si="5"/>
        <v>11.958333333333332</v>
      </c>
      <c r="N59" s="33">
        <f>SUM(SUM(-90,PRODUCT(SUM(CODE(MID(L59,2,1)),-65),10)),SUM(CODE(MID(L59,4,1)),-48),PRODUCT(SUM(CODE(RIGHT(L59,1)),-65),1/24),1/48)</f>
        <v>57.395833333333336</v>
      </c>
      <c r="O59" s="10">
        <f t="shared" si="7"/>
        <v>0.8424132142623957</v>
      </c>
      <c r="P59" s="10">
        <f>SIN(PRODUCT(PI()/180,K59))</f>
        <v>0.649724496803032</v>
      </c>
      <c r="Q59" s="10">
        <f>COS(PRODUCT(PI()/180,N59))</f>
        <v>0.5388320484493281</v>
      </c>
      <c r="R59" s="10">
        <f>COS(PRODUCT(PI()/180,K59))</f>
        <v>0.7601697693634276</v>
      </c>
      <c r="S59" s="10">
        <f>COS(PRODUCT(PI()/180,SUM(J59,-M59)))</f>
        <v>-0.18938107519653755</v>
      </c>
      <c r="T59" s="10">
        <f>SUM(PRODUCT(P59,O59),PRODUCT(R59,Q59,S59))</f>
        <v>0.4697652872501966</v>
      </c>
      <c r="U59" s="10">
        <f t="shared" si="13"/>
        <v>1.0817714432728947</v>
      </c>
      <c r="V59" s="10">
        <f t="shared" si="14"/>
        <v>0.8827913541119102</v>
      </c>
      <c r="W59" s="10">
        <f>PRODUCT(SUM(P59,-PRODUCT(O59,T59)),PRODUCT(1/Q59,1/V59))</f>
        <v>0.5339513977682657</v>
      </c>
      <c r="X59" s="11">
        <f>IF(J59=M59,IF(K59&gt;N59,0,180),PRODUCT(180,1/PI(),ACOS(W59)))</f>
        <v>57.72717429349098</v>
      </c>
    </row>
    <row r="60" spans="1:24" ht="13.5">
      <c r="A60" s="61">
        <v>28.21</v>
      </c>
      <c r="B60" s="25" t="s">
        <v>123</v>
      </c>
      <c r="C60" s="58" t="s">
        <v>931</v>
      </c>
      <c r="D60" s="26">
        <f>IF(AND(M60&gt;J60,X60&lt;180),SUM(360,-X60),X60)</f>
        <v>294.81230541938226</v>
      </c>
      <c r="E60" s="26">
        <f>PRODUCT(6371,ACOS(SUM(PRODUCT(COS(PRODUCT(PI()/180,N60)),COS(PRODUCT(PI()/180,K60)),COS(PRODUCT(PI()/180,SUM(J60,-M60)))),PRODUCT(SIN(PRODUCT(PI()/180,N60)),SIN(PRODUCT(PI()/180,K60))))))</f>
        <v>7097.616314364588</v>
      </c>
      <c r="F60" s="27">
        <v>7</v>
      </c>
      <c r="G60" s="28" t="s">
        <v>53</v>
      </c>
      <c r="H60" s="27" t="s">
        <v>358</v>
      </c>
      <c r="I60" s="51"/>
      <c r="J60" s="30">
        <f>SUM(SUM(-180,PRODUCT(2,SUM(CODE(MID(C60,1,1)),-65),10)),PRODUCT((SUM(CODE(MID(C60,3,1)),-48)),2),PRODUCT(SUM(CODE(MID(C60,5,1)),-65),1/12),1/24)</f>
        <v>-83.625</v>
      </c>
      <c r="K60" s="31">
        <f>SUM(SUM(-90,PRODUCT(SUM(CODE(MID(C60,2,1)),-65),10)),SUM(CODE(MID(C60,4,1)),-48),PRODUCT(SUM(CODE(RIGHT(C60,1)),-65),1/24),1/48)</f>
        <v>35.0625</v>
      </c>
      <c r="L60" s="32" t="str">
        <f t="shared" si="4"/>
        <v>JO57XJ</v>
      </c>
      <c r="M60" s="33">
        <f>SUM(SUM(-180,PRODUCT(2,SUM(CODE(MID(L60,1,1)),-65),10)),PRODUCT((SUM(CODE(MID(L60,3,1)),-48)),2),PRODUCT(SUM(CODE(MID(L60,5,1)),-65),1/12),1/24)</f>
        <v>11.958333333333332</v>
      </c>
      <c r="N60" s="33">
        <f>SUM(SUM(-90,PRODUCT(SUM(CODE(MID(L60,2,1)),-65),10)),SUM(CODE(MID(L60,4,1)),-48),PRODUCT(SUM(CODE(RIGHT(L60,1)),-65),1/24),1/48)</f>
        <v>57.395833333333336</v>
      </c>
      <c r="O60" s="10">
        <f>SIN(PRODUCT(PI()/180,N60))</f>
        <v>0.8424132142623957</v>
      </c>
      <c r="P60" s="10">
        <f>SIN(PRODUCT(PI()/180,K60))</f>
        <v>0.5744696511866426</v>
      </c>
      <c r="Q60" s="10">
        <f>COS(PRODUCT(PI()/180,N60))</f>
        <v>0.5388320484493281</v>
      </c>
      <c r="R60" s="10">
        <f>COS(PRODUCT(PI()/180,K60))</f>
        <v>0.8185258822208966</v>
      </c>
      <c r="S60" s="10">
        <f>COS(PRODUCT(PI()/180,SUM(J60,-M60)))</f>
        <v>-0.09729339571910152</v>
      </c>
      <c r="T60" s="10">
        <f>SUM(PRODUCT(P60,O60),PRODUCT(R60,Q60,S60))</f>
        <v>0.4410297699146141</v>
      </c>
      <c r="U60" s="10">
        <f>ACOS(T60)</f>
        <v>1.1140505908592981</v>
      </c>
      <c r="V60" s="10">
        <f>SIN(U60)</f>
        <v>0.8974924746475941</v>
      </c>
      <c r="W60" s="10">
        <f>PRODUCT(SUM(P60,-PRODUCT(O60,T60)),PRODUCT(1/Q60,1/V60))</f>
        <v>0.41964703621618676</v>
      </c>
      <c r="X60" s="11">
        <f>IF(J60=M60,IF(K60&gt;N60,0,180),PRODUCT(180,1/PI(),ACOS(W60)))</f>
        <v>65.18769458061774</v>
      </c>
    </row>
    <row r="61" spans="1:24" ht="13.5">
      <c r="A61" s="61">
        <v>28.2109</v>
      </c>
      <c r="B61" s="45" t="s">
        <v>125</v>
      </c>
      <c r="C61" s="25" t="s">
        <v>368</v>
      </c>
      <c r="D61" s="26">
        <f t="shared" si="0"/>
        <v>311.3948367414918</v>
      </c>
      <c r="E61" s="26">
        <f t="shared" si="1"/>
        <v>513.8160847676334</v>
      </c>
      <c r="F61" s="27">
        <v>250</v>
      </c>
      <c r="G61" s="28" t="s">
        <v>44</v>
      </c>
      <c r="H61" s="27" t="s">
        <v>42</v>
      </c>
      <c r="I61" s="51" t="s">
        <v>597</v>
      </c>
      <c r="J61" s="30">
        <f t="shared" si="2"/>
        <v>4.958333333333334</v>
      </c>
      <c r="K61" s="31">
        <f t="shared" si="3"/>
        <v>60.270833333333336</v>
      </c>
      <c r="L61" s="32" t="str">
        <f t="shared" si="4"/>
        <v>JO57XJ</v>
      </c>
      <c r="M61" s="33">
        <f t="shared" si="5"/>
        <v>11.958333333333332</v>
      </c>
      <c r="N61" s="33">
        <f t="shared" si="6"/>
        <v>57.395833333333336</v>
      </c>
      <c r="O61" s="10">
        <f t="shared" si="7"/>
        <v>0.8424132142623957</v>
      </c>
      <c r="P61" s="10">
        <f t="shared" si="8"/>
        <v>0.8683791865041638</v>
      </c>
      <c r="Q61" s="10">
        <f t="shared" si="9"/>
        <v>0.5388320484493281</v>
      </c>
      <c r="R61" s="10">
        <f t="shared" si="10"/>
        <v>0.49590078488178135</v>
      </c>
      <c r="S61" s="10">
        <f t="shared" si="11"/>
        <v>0.992546151641322</v>
      </c>
      <c r="T61" s="10">
        <f t="shared" si="12"/>
        <v>0.9967496152314285</v>
      </c>
      <c r="U61" s="10">
        <f t="shared" si="13"/>
        <v>0.08064920495489458</v>
      </c>
      <c r="V61" s="10">
        <f t="shared" si="14"/>
        <v>0.08056180568978899</v>
      </c>
      <c r="W61" s="10">
        <f t="shared" si="15"/>
        <v>0.6612442657335702</v>
      </c>
      <c r="X61" s="11">
        <f t="shared" si="16"/>
        <v>48.60516325850818</v>
      </c>
    </row>
    <row r="62" spans="1:24" ht="15">
      <c r="A62" s="61">
        <v>28.213</v>
      </c>
      <c r="B62" s="25" t="s">
        <v>128</v>
      </c>
      <c r="C62" s="74" t="s">
        <v>762</v>
      </c>
      <c r="D62" s="26">
        <f t="shared" si="0"/>
        <v>233.55984219954928</v>
      </c>
      <c r="E62" s="26">
        <f t="shared" si="1"/>
        <v>8159.692666210577</v>
      </c>
      <c r="F62" s="27">
        <v>5</v>
      </c>
      <c r="G62" s="28" t="s">
        <v>41</v>
      </c>
      <c r="H62" s="27" t="s">
        <v>42</v>
      </c>
      <c r="I62" s="51"/>
      <c r="J62" s="30">
        <f t="shared" si="2"/>
        <v>-38.625</v>
      </c>
      <c r="K62" s="31">
        <f t="shared" si="3"/>
        <v>-3.770833333333333</v>
      </c>
      <c r="L62" s="32" t="str">
        <f t="shared" si="4"/>
        <v>JO57XJ</v>
      </c>
      <c r="M62" s="33">
        <f t="shared" si="5"/>
        <v>11.958333333333332</v>
      </c>
      <c r="N62" s="33">
        <f t="shared" si="6"/>
        <v>57.395833333333336</v>
      </c>
      <c r="O62" s="10">
        <f t="shared" si="7"/>
        <v>0.8424132142623957</v>
      </c>
      <c r="P62" s="10">
        <f t="shared" si="8"/>
        <v>-0.06576595664194738</v>
      </c>
      <c r="Q62" s="10">
        <f t="shared" si="9"/>
        <v>0.5388320484493281</v>
      </c>
      <c r="R62" s="10">
        <f t="shared" si="10"/>
        <v>0.9978350760255772</v>
      </c>
      <c r="S62" s="10">
        <f t="shared" si="11"/>
        <v>0.6349552654299058</v>
      </c>
      <c r="T62" s="10">
        <f t="shared" si="12"/>
        <v>0.28599144078911465</v>
      </c>
      <c r="U62" s="10">
        <f t="shared" si="13"/>
        <v>1.2807554020107639</v>
      </c>
      <c r="V62" s="10">
        <f t="shared" si="14"/>
        <v>0.9582321721771642</v>
      </c>
      <c r="W62" s="10">
        <f t="shared" si="15"/>
        <v>-0.593982879465529</v>
      </c>
      <c r="X62" s="11">
        <f t="shared" si="16"/>
        <v>126.44015780045072</v>
      </c>
    </row>
    <row r="63" spans="1:24" ht="13.5">
      <c r="A63" s="61">
        <v>28.2156</v>
      </c>
      <c r="B63" s="45" t="s">
        <v>135</v>
      </c>
      <c r="C63" s="58" t="s">
        <v>932</v>
      </c>
      <c r="D63" s="26">
        <f t="shared" si="0"/>
        <v>238.38930577864684</v>
      </c>
      <c r="E63" s="26">
        <f t="shared" si="1"/>
        <v>1070.9594924201363</v>
      </c>
      <c r="F63" s="27">
        <v>25</v>
      </c>
      <c r="G63" s="28" t="s">
        <v>53</v>
      </c>
      <c r="H63" s="27" t="s">
        <v>42</v>
      </c>
      <c r="I63" s="51" t="s">
        <v>1000</v>
      </c>
      <c r="J63" s="30">
        <f t="shared" si="2"/>
        <v>-1.2916666666666667</v>
      </c>
      <c r="K63" s="31">
        <f t="shared" si="3"/>
        <v>51.5625</v>
      </c>
      <c r="L63" s="32" t="str">
        <f t="shared" si="4"/>
        <v>JO57XJ</v>
      </c>
      <c r="M63" s="33">
        <f t="shared" si="5"/>
        <v>11.958333333333332</v>
      </c>
      <c r="N63" s="33">
        <f t="shared" si="6"/>
        <v>57.395833333333336</v>
      </c>
      <c r="O63" s="10">
        <f t="shared" si="7"/>
        <v>0.8424132142623957</v>
      </c>
      <c r="P63" s="10">
        <f t="shared" si="8"/>
        <v>0.7832867492286504</v>
      </c>
      <c r="Q63" s="10">
        <f t="shared" si="9"/>
        <v>0.5388320484493281</v>
      </c>
      <c r="R63" s="10">
        <f t="shared" si="10"/>
        <v>0.6216605733700774</v>
      </c>
      <c r="S63" s="10">
        <f t="shared" si="11"/>
        <v>0.9733792584604485</v>
      </c>
      <c r="T63" s="10">
        <f t="shared" si="12"/>
        <v>0.9859045814602188</v>
      </c>
      <c r="U63" s="10">
        <f t="shared" si="13"/>
        <v>0.16809911982736403</v>
      </c>
      <c r="V63" s="10">
        <f t="shared" si="14"/>
        <v>0.16730856599633762</v>
      </c>
      <c r="W63" s="10">
        <f t="shared" si="15"/>
        <v>-0.5241448711405416</v>
      </c>
      <c r="X63" s="11">
        <f t="shared" si="16"/>
        <v>121.61069422135316</v>
      </c>
    </row>
    <row r="64" spans="1:24" ht="15">
      <c r="A64" s="61">
        <v>28.216</v>
      </c>
      <c r="B64" s="25" t="s">
        <v>136</v>
      </c>
      <c r="C64" s="74" t="s">
        <v>764</v>
      </c>
      <c r="D64" s="26">
        <f aca="true" t="shared" si="17" ref="D64:D76">IF(AND(M64&gt;J64,X64&lt;180),SUM(360,-X64),X64)</f>
        <v>293.1538546015448</v>
      </c>
      <c r="E64" s="26">
        <f aca="true" t="shared" si="18" ref="E64:E76">PRODUCT(6371,ACOS(SUM(PRODUCT(COS(PRODUCT(PI()/180,N64)),COS(PRODUCT(PI()/180,K64)),COS(PRODUCT(PI()/180,SUM(J64,-M64)))),PRODUCT(SIN(PRODUCT(PI()/180,N64)),SIN(PRODUCT(PI()/180,K64))))))</f>
        <v>6206.016687603342</v>
      </c>
      <c r="F64" s="27">
        <v>5</v>
      </c>
      <c r="G64" s="28" t="s">
        <v>763</v>
      </c>
      <c r="H64" s="27" t="s">
        <v>42</v>
      </c>
      <c r="I64" s="51"/>
      <c r="J64" s="30">
        <f aca="true" t="shared" si="19" ref="J64:J76">SUM(SUM(-180,PRODUCT(2,SUM(CODE(MID(C64,1,1)),-65),10)),PRODUCT((SUM(CODE(MID(C64,3,1)),-48)),2),PRODUCT(SUM(CODE(MID(C64,5,1)),-65),1/12),1/24)</f>
        <v>-75.875</v>
      </c>
      <c r="K64" s="31">
        <f aca="true" t="shared" si="20" ref="K64:K76">SUM(SUM(-90,PRODUCT(SUM(CODE(MID(C64,2,1)),-65),10)),SUM(CODE(MID(C64,4,1)),-48),PRODUCT(SUM(CODE(RIGHT(C64,1)),-65),1/24),1/48)</f>
        <v>40.4375</v>
      </c>
      <c r="L64" s="32" t="str">
        <f>G$1</f>
        <v>JO57XJ</v>
      </c>
      <c r="M64" s="33">
        <f>SUM(SUM(-180,PRODUCT(2,SUM(CODE(MID(L64,1,1)),-65),10)),PRODUCT((SUM(CODE(MID(L64,3,1)),-48)),2),PRODUCT(SUM(CODE(MID(L64,5,1)),-65),1/12),1/24)</f>
        <v>11.958333333333332</v>
      </c>
      <c r="N64" s="33">
        <f aca="true" t="shared" si="21" ref="N64:N76">SUM(SUM(-90,PRODUCT(SUM(CODE(MID(L64,2,1)),-65),10)),SUM(CODE(MID(L64,4,1)),-48),PRODUCT(SUM(CODE(RIGHT(L64,1)),-65),1/24),1/48)</f>
        <v>57.395833333333336</v>
      </c>
      <c r="O64" s="10">
        <f>SIN(PRODUCT(PI()/180,N64))</f>
        <v>0.8424132142623957</v>
      </c>
      <c r="P64" s="10">
        <f aca="true" t="shared" si="22" ref="P64:P76">SIN(PRODUCT(PI()/180,K64))</f>
        <v>0.648618187867305</v>
      </c>
      <c r="Q64" s="10">
        <f aca="true" t="shared" si="23" ref="Q64:Q76">COS(PRODUCT(PI()/180,N64))</f>
        <v>0.5388320484493281</v>
      </c>
      <c r="R64" s="10">
        <f aca="true" t="shared" si="24" ref="R64:R76">COS(PRODUCT(PI()/180,K64))</f>
        <v>0.761113950974316</v>
      </c>
      <c r="S64" s="10">
        <f aca="true" t="shared" si="25" ref="S64:S76">COS(PRODUCT(PI()/180,SUM(J64,-M64)))</f>
        <v>0.03780645502439098</v>
      </c>
      <c r="T64" s="10">
        <f aca="true" t="shared" si="26" ref="T64:T72">SUM(PRODUCT(P64,O64),PRODUCT(R64,Q64,S64))</f>
        <v>0.5619094356329128</v>
      </c>
      <c r="U64" s="10">
        <f>ACOS(T64)</f>
        <v>0.974104016261708</v>
      </c>
      <c r="V64" s="10">
        <f>SIN(U64)</f>
        <v>0.8271987585500242</v>
      </c>
      <c r="W64" s="10">
        <f aca="true" t="shared" si="27" ref="W64:W72">PRODUCT(SUM(P64,-PRODUCT(O64,T64)),PRODUCT(1/Q64,1/V64))</f>
        <v>0.39320152028714894</v>
      </c>
      <c r="X64" s="11">
        <f aca="true" t="shared" si="28" ref="X64:X72">IF(J64=M64,IF(K64&gt;N64,0,180),PRODUCT(180,1/PI(),ACOS(W64)))</f>
        <v>66.84614539845515</v>
      </c>
    </row>
    <row r="65" spans="1:24" ht="13.5">
      <c r="A65" s="61">
        <v>28.219</v>
      </c>
      <c r="B65" s="45" t="s">
        <v>142</v>
      </c>
      <c r="C65" s="25" t="s">
        <v>838</v>
      </c>
      <c r="D65" s="26">
        <f t="shared" si="17"/>
        <v>139.79851143997914</v>
      </c>
      <c r="E65" s="26">
        <f t="shared" si="18"/>
        <v>2941.353339514921</v>
      </c>
      <c r="F65" s="27">
        <v>25</v>
      </c>
      <c r="G65" s="35" t="s">
        <v>41</v>
      </c>
      <c r="H65" s="27" t="s">
        <v>42</v>
      </c>
      <c r="I65" s="51" t="s">
        <v>1070</v>
      </c>
      <c r="J65" s="30">
        <f t="shared" si="19"/>
        <v>32.45833333333333</v>
      </c>
      <c r="K65" s="31">
        <f t="shared" si="20"/>
        <v>34.8125</v>
      </c>
      <c r="L65" s="32" t="str">
        <f>G$1</f>
        <v>JO57XJ</v>
      </c>
      <c r="M65" s="33">
        <f aca="true" t="shared" si="29" ref="M65:M82">SUM(SUM(-180,PRODUCT(2,SUM(CODE(MID(L65,1,1)),-65),10)),PRODUCT((SUM(CODE(MID(L65,3,1)),-48)),2),PRODUCT(SUM(CODE(MID(L65,5,1)),-65),1/12),1/24)</f>
        <v>11.958333333333332</v>
      </c>
      <c r="N65" s="33">
        <f t="shared" si="21"/>
        <v>57.395833333333336</v>
      </c>
      <c r="O65" s="10">
        <f aca="true" t="shared" si="30" ref="O65:O82">SIN(PRODUCT(PI()/180,N65))</f>
        <v>0.8424132142623957</v>
      </c>
      <c r="P65" s="10">
        <f t="shared" si="22"/>
        <v>0.5708927010679037</v>
      </c>
      <c r="Q65" s="10">
        <f t="shared" si="23"/>
        <v>0.5388320484493281</v>
      </c>
      <c r="R65" s="10">
        <f t="shared" si="24"/>
        <v>0.8210246792072655</v>
      </c>
      <c r="S65" s="10">
        <f t="shared" si="25"/>
        <v>0.9366721892483977</v>
      </c>
      <c r="T65" s="10">
        <f t="shared" si="26"/>
        <v>0.8953060955736443</v>
      </c>
      <c r="U65" s="10">
        <f aca="true" t="shared" si="31" ref="U65:U82">ACOS(T65)</f>
        <v>0.4616784397292295</v>
      </c>
      <c r="V65" s="10">
        <f aca="true" t="shared" si="32" ref="V65:V82">SIN(U65)</f>
        <v>0.445451451034427</v>
      </c>
      <c r="W65" s="10">
        <f t="shared" si="27"/>
        <v>-0.7637792592096273</v>
      </c>
      <c r="X65" s="11">
        <f t="shared" si="28"/>
        <v>139.79851143997914</v>
      </c>
    </row>
    <row r="66" spans="1:24" ht="13.5">
      <c r="A66" s="61">
        <v>28.219</v>
      </c>
      <c r="B66" s="45" t="s">
        <v>1015</v>
      </c>
      <c r="C66" s="58" t="s">
        <v>1016</v>
      </c>
      <c r="D66" s="26">
        <f>IF(AND(M66&gt;J66,X66&lt;180),SUM(360,-X66),X66)</f>
        <v>186.74696007757544</v>
      </c>
      <c r="E66" s="26">
        <f>PRODUCT(6371,ACOS(SUM(PRODUCT(COS(PRODUCT(PI()/180,N66)),COS(PRODUCT(PI()/180,K66)),COS(PRODUCT(PI()/180,SUM(J66,-M66)))),PRODUCT(SIN(PRODUCT(PI()/180,N66)),SIN(PRODUCT(PI()/180,K66))))))</f>
        <v>1485.6118657432</v>
      </c>
      <c r="F66" s="27">
        <v>3</v>
      </c>
      <c r="H66" s="27" t="s">
        <v>42</v>
      </c>
      <c r="I66" s="51" t="s">
        <v>1069</v>
      </c>
      <c r="J66" s="30">
        <f>SUM(SUM(-180,PRODUCT(2,SUM(CODE(MID(C66,1,1)),-65),10)),PRODUCT((SUM(CODE(MID(C66,3,1)),-48)),2),PRODUCT(SUM(CODE(MID(C66,5,1)),-65),1/12),1/24)</f>
        <v>9.791666666666666</v>
      </c>
      <c r="K66" s="31">
        <f>SUM(SUM(-90,PRODUCT(SUM(CODE(MID(C66,2,1)),-65),10)),SUM(CODE(MID(C66,4,1)),-48),PRODUCT(SUM(CODE(RIGHT(C66,1)),-65),1/24),1/48)</f>
        <v>44.10416666666667</v>
      </c>
      <c r="L66" s="32" t="str">
        <f>G$1</f>
        <v>JO57XJ</v>
      </c>
      <c r="M66" s="33">
        <f t="shared" si="29"/>
        <v>11.958333333333332</v>
      </c>
      <c r="N66" s="33">
        <f>SUM(SUM(-90,PRODUCT(SUM(CODE(MID(L66,2,1)),-65),10)),SUM(CODE(MID(L66,4,1)),-48),PRODUCT(SUM(CODE(RIGHT(L66,1)),-65),1/24),1/48)</f>
        <v>57.395833333333336</v>
      </c>
      <c r="O66" s="10">
        <f t="shared" si="30"/>
        <v>0.8424132142623957</v>
      </c>
      <c r="P66" s="10">
        <f>SIN(PRODUCT(PI()/180,K66))</f>
        <v>0.6959650183701901</v>
      </c>
      <c r="Q66" s="10">
        <f>COS(PRODUCT(PI()/180,N66))</f>
        <v>0.5388320484493281</v>
      </c>
      <c r="R66" s="10">
        <f>COS(PRODUCT(PI()/180,K66))</f>
        <v>0.718075687657632</v>
      </c>
      <c r="S66" s="10">
        <f>COS(PRODUCT(PI()/180,SUM(J66,-M66)))</f>
        <v>0.9992850804242445</v>
      </c>
      <c r="T66" s="10">
        <f>SUM(PRODUCT(P66,O66),PRODUCT(R66,Q66,S66))</f>
        <v>0.9729357036110545</v>
      </c>
      <c r="U66" s="10">
        <f t="shared" si="31"/>
        <v>0.23318346660543088</v>
      </c>
      <c r="V66" s="10">
        <f t="shared" si="32"/>
        <v>0.23107599753947233</v>
      </c>
      <c r="W66" s="10">
        <f>PRODUCT(SUM(P66,-PRODUCT(O66,T66)),PRODUCT(1/Q66,1/V66))</f>
        <v>-0.9930746916983587</v>
      </c>
      <c r="X66" s="11">
        <f>IF(J66=M66,IF(K66&gt;N66,0,180),PRODUCT(180,1/PI(),ACOS(W66)))</f>
        <v>173.25303992242456</v>
      </c>
    </row>
    <row r="67" spans="1:24" ht="15">
      <c r="A67" s="61">
        <v>28.2206</v>
      </c>
      <c r="B67" s="45" t="s">
        <v>146</v>
      </c>
      <c r="C67" s="74" t="s">
        <v>795</v>
      </c>
      <c r="D67" s="26">
        <f t="shared" si="17"/>
        <v>127.27738368518692</v>
      </c>
      <c r="E67" s="26">
        <f t="shared" si="18"/>
        <v>1585.8812592312702</v>
      </c>
      <c r="F67" s="27">
        <v>4</v>
      </c>
      <c r="G67" s="35" t="s">
        <v>41</v>
      </c>
      <c r="H67" s="27" t="s">
        <v>42</v>
      </c>
      <c r="I67" s="51" t="s">
        <v>968</v>
      </c>
      <c r="J67" s="30">
        <f t="shared" si="19"/>
        <v>28.791666666666668</v>
      </c>
      <c r="K67" s="31">
        <f t="shared" si="20"/>
        <v>47.395833333333336</v>
      </c>
      <c r="L67" s="32" t="str">
        <f>G$1</f>
        <v>JO57XJ</v>
      </c>
      <c r="M67" s="33">
        <f t="shared" si="29"/>
        <v>11.958333333333332</v>
      </c>
      <c r="N67" s="33">
        <f t="shared" si="21"/>
        <v>57.395833333333336</v>
      </c>
      <c r="O67" s="10">
        <f t="shared" si="30"/>
        <v>0.8424132142623957</v>
      </c>
      <c r="P67" s="10">
        <f t="shared" si="22"/>
        <v>0.7360478613637766</v>
      </c>
      <c r="Q67" s="10">
        <f t="shared" si="23"/>
        <v>0.5388320484493281</v>
      </c>
      <c r="R67" s="10">
        <f t="shared" si="24"/>
        <v>0.6769294983835544</v>
      </c>
      <c r="S67" s="10">
        <f t="shared" si="25"/>
        <v>0.9571511836492388</v>
      </c>
      <c r="T67" s="10">
        <f t="shared" si="26"/>
        <v>0.969178591190456</v>
      </c>
      <c r="U67" s="10">
        <f t="shared" si="31"/>
        <v>0.24892187399643229</v>
      </c>
      <c r="V67" s="10">
        <f t="shared" si="32"/>
        <v>0.24635920599418024</v>
      </c>
      <c r="W67" s="10">
        <f t="shared" si="27"/>
        <v>-0.6056743564865705</v>
      </c>
      <c r="X67" s="11">
        <f t="shared" si="28"/>
        <v>127.27738368518692</v>
      </c>
    </row>
    <row r="68" spans="1:24" ht="13.5">
      <c r="A68" s="61">
        <v>28.2207</v>
      </c>
      <c r="B68" s="48" t="s">
        <v>148</v>
      </c>
      <c r="C68" s="25" t="s">
        <v>149</v>
      </c>
      <c r="D68" s="26">
        <f t="shared" si="17"/>
        <v>236.75917011979058</v>
      </c>
      <c r="E68" s="26">
        <f t="shared" si="18"/>
        <v>9526.43718160995</v>
      </c>
      <c r="F68" s="27">
        <v>50</v>
      </c>
      <c r="G68" s="35"/>
      <c r="H68" s="27" t="s">
        <v>42</v>
      </c>
      <c r="I68" s="51"/>
      <c r="J68" s="30">
        <f t="shared" si="19"/>
        <v>-47.04166666666667</v>
      </c>
      <c r="K68" s="31">
        <f t="shared" si="20"/>
        <v>-13.354166666666666</v>
      </c>
      <c r="L68" s="32" t="str">
        <f aca="true" t="shared" si="33" ref="L68:L75">G$1</f>
        <v>JO57XJ</v>
      </c>
      <c r="M68" s="33">
        <f t="shared" si="29"/>
        <v>11.958333333333332</v>
      </c>
      <c r="N68" s="33">
        <f t="shared" si="21"/>
        <v>57.395833333333336</v>
      </c>
      <c r="O68" s="10">
        <f t="shared" si="30"/>
        <v>0.8424132142623957</v>
      </c>
      <c r="P68" s="10">
        <f t="shared" si="22"/>
        <v>-0.23096966458869556</v>
      </c>
      <c r="Q68" s="10">
        <f t="shared" si="23"/>
        <v>0.5388320484493281</v>
      </c>
      <c r="R68" s="10">
        <f t="shared" si="24"/>
        <v>0.9729609519604502</v>
      </c>
      <c r="S68" s="10">
        <f t="shared" si="25"/>
        <v>0.5150380749100542</v>
      </c>
      <c r="T68" s="10">
        <f t="shared" si="26"/>
        <v>0.07544327325101133</v>
      </c>
      <c r="U68" s="10">
        <f t="shared" si="31"/>
        <v>1.4952813030309136</v>
      </c>
      <c r="V68" s="10">
        <f t="shared" si="32"/>
        <v>0.9971500952821362</v>
      </c>
      <c r="W68" s="10">
        <f t="shared" si="27"/>
        <v>-0.5481593759164445</v>
      </c>
      <c r="X68" s="11">
        <f t="shared" si="28"/>
        <v>123.24082988020942</v>
      </c>
    </row>
    <row r="69" spans="1:24" ht="13.5">
      <c r="A69" s="61">
        <v>28.222</v>
      </c>
      <c r="B69" s="25" t="s">
        <v>152</v>
      </c>
      <c r="C69" s="25" t="s">
        <v>787</v>
      </c>
      <c r="D69" s="26">
        <f t="shared" si="17"/>
        <v>300.0159744251664</v>
      </c>
      <c r="E69" s="26">
        <f t="shared" si="18"/>
        <v>6647.635505092858</v>
      </c>
      <c r="F69" s="27">
        <v>10</v>
      </c>
      <c r="G69" s="35" t="s">
        <v>41</v>
      </c>
      <c r="H69" s="27" t="s">
        <v>42</v>
      </c>
      <c r="I69" s="51"/>
      <c r="J69" s="30">
        <f t="shared" si="19"/>
        <v>-85.125</v>
      </c>
      <c r="K69" s="31">
        <f t="shared" si="20"/>
        <v>41.0625</v>
      </c>
      <c r="L69" s="32" t="str">
        <f t="shared" si="33"/>
        <v>JO57XJ</v>
      </c>
      <c r="M69" s="33">
        <f t="shared" si="29"/>
        <v>11.958333333333332</v>
      </c>
      <c r="N69" s="33">
        <f t="shared" si="21"/>
        <v>57.395833333333336</v>
      </c>
      <c r="O69" s="10">
        <f t="shared" si="30"/>
        <v>0.8424132142623957</v>
      </c>
      <c r="P69" s="10">
        <f t="shared" si="22"/>
        <v>0.6568818989430414</v>
      </c>
      <c r="Q69" s="10">
        <f t="shared" si="23"/>
        <v>0.5388320484493281</v>
      </c>
      <c r="R69" s="10">
        <f t="shared" si="24"/>
        <v>0.7539934819618694</v>
      </c>
      <c r="S69" s="10">
        <f t="shared" si="25"/>
        <v>-0.12331281385542198</v>
      </c>
      <c r="T69" s="10">
        <f t="shared" si="26"/>
        <v>0.5032669733180751</v>
      </c>
      <c r="U69" s="10">
        <f t="shared" si="31"/>
        <v>1.0434210493004015</v>
      </c>
      <c r="V69" s="10">
        <f t="shared" si="32"/>
        <v>0.8641309817193593</v>
      </c>
      <c r="W69" s="10">
        <f t="shared" si="27"/>
        <v>0.5002414339153884</v>
      </c>
      <c r="X69" s="11">
        <f t="shared" si="28"/>
        <v>59.9840255748336</v>
      </c>
    </row>
    <row r="70" spans="1:24" ht="13.5">
      <c r="A70" s="61">
        <v>28.223</v>
      </c>
      <c r="B70" s="25" t="s">
        <v>156</v>
      </c>
      <c r="C70" s="25" t="s">
        <v>797</v>
      </c>
      <c r="D70" s="26">
        <f t="shared" si="17"/>
        <v>325.044176335919</v>
      </c>
      <c r="E70" s="26">
        <f t="shared" si="18"/>
        <v>8384.017688083675</v>
      </c>
      <c r="F70" s="27">
        <v>10</v>
      </c>
      <c r="G70" s="35" t="s">
        <v>44</v>
      </c>
      <c r="H70" s="27" t="s">
        <v>42</v>
      </c>
      <c r="I70" s="51"/>
      <c r="J70" s="30">
        <f t="shared" si="19"/>
        <v>-121.875</v>
      </c>
      <c r="K70" s="31">
        <f t="shared" si="20"/>
        <v>39.770833333333336</v>
      </c>
      <c r="L70" s="32" t="str">
        <f t="shared" si="33"/>
        <v>JO57XJ</v>
      </c>
      <c r="M70" s="33">
        <f t="shared" si="29"/>
        <v>11.958333333333332</v>
      </c>
      <c r="N70" s="33">
        <f t="shared" si="21"/>
        <v>57.395833333333336</v>
      </c>
      <c r="O70" s="10">
        <f t="shared" si="30"/>
        <v>0.8424132142623957</v>
      </c>
      <c r="P70" s="10">
        <f t="shared" si="22"/>
        <v>0.6397185184826345</v>
      </c>
      <c r="Q70" s="10">
        <f t="shared" si="23"/>
        <v>0.5388320484493281</v>
      </c>
      <c r="R70" s="10">
        <f t="shared" si="24"/>
        <v>0.7686092746710668</v>
      </c>
      <c r="S70" s="10">
        <f t="shared" si="25"/>
        <v>-0.6925629597936943</v>
      </c>
      <c r="T70" s="10">
        <f t="shared" si="26"/>
        <v>0.2520814763718496</v>
      </c>
      <c r="U70" s="10">
        <f t="shared" si="31"/>
        <v>1.3159657334929642</v>
      </c>
      <c r="V70" s="10">
        <f t="shared" si="32"/>
        <v>0.9677060138648456</v>
      </c>
      <c r="W70" s="10">
        <f t="shared" si="27"/>
        <v>0.8195940411076863</v>
      </c>
      <c r="X70" s="11">
        <f t="shared" si="28"/>
        <v>34.95582366408101</v>
      </c>
    </row>
    <row r="71" spans="1:24" ht="13.5">
      <c r="A71" s="61">
        <v>28.2244</v>
      </c>
      <c r="B71" s="25" t="s">
        <v>1008</v>
      </c>
      <c r="C71" s="58" t="s">
        <v>1009</v>
      </c>
      <c r="D71" s="26">
        <f>IF(AND(M71&gt;J71,X71&lt;180),SUM(360,-X71),X71)</f>
        <v>152.7582879075831</v>
      </c>
      <c r="E71" s="26">
        <f>PRODUCT(6371,ACOS(SUM(PRODUCT(COS(PRODUCT(PI()/180,N71)),COS(PRODUCT(PI()/180,K71)),COS(PRODUCT(PI()/180,SUM(J71,-M71)))),PRODUCT(SIN(PRODUCT(PI()/180,N71)),SIN(PRODUCT(PI()/180,K71))))))</f>
        <v>1207.9160352552378</v>
      </c>
      <c r="F71" s="27">
        <v>5</v>
      </c>
      <c r="G71" s="35" t="s">
        <v>69</v>
      </c>
      <c r="H71" s="27" t="s">
        <v>69</v>
      </c>
      <c r="I71" s="51" t="s">
        <v>1010</v>
      </c>
      <c r="J71" s="30">
        <f>SUM(SUM(-180,PRODUCT(2,SUM(CODE(MID(C71,1,1)),-65),10)),PRODUCT((SUM(CODE(MID(C71,3,1)),-48)),2),PRODUCT(SUM(CODE(MID(C71,5,1)),-65),1/12),1/24)</f>
        <v>19.291666666666668</v>
      </c>
      <c r="K71" s="31">
        <f>SUM(SUM(-90,PRODUCT(SUM(CODE(MID(C71,2,1)),-65),10)),SUM(CODE(MID(C71,4,1)),-48),PRODUCT(SUM(CODE(RIGHT(C71,1)),-65),1/24),1/48)</f>
        <v>47.47916666666667</v>
      </c>
      <c r="L71" s="32" t="str">
        <f t="shared" si="33"/>
        <v>JO57XJ</v>
      </c>
      <c r="M71" s="33">
        <f>SUM(SUM(-180,PRODUCT(2,SUM(CODE(MID(L71,1,1)),-65),10)),PRODUCT((SUM(CODE(MID(L71,3,1)),-48)),2),PRODUCT(SUM(CODE(MID(L71,5,1)),-65),1/12),1/24)</f>
        <v>11.958333333333332</v>
      </c>
      <c r="N71" s="33">
        <f>SUM(SUM(-90,PRODUCT(SUM(CODE(MID(L71,2,1)),-65),10)),SUM(CODE(MID(L71,4,1)),-48),PRODUCT(SUM(CODE(RIGHT(L71,1)),-65),1/24),1/48)</f>
        <v>57.395833333333336</v>
      </c>
      <c r="O71" s="10">
        <f>SIN(PRODUCT(PI()/180,N71))</f>
        <v>0.8424132142623957</v>
      </c>
      <c r="P71" s="10">
        <f>SIN(PRODUCT(PI()/180,K71))</f>
        <v>0.7370316365453198</v>
      </c>
      <c r="Q71" s="10">
        <f>COS(PRODUCT(PI()/180,N71))</f>
        <v>0.5388320484493281</v>
      </c>
      <c r="R71" s="10">
        <f>COS(PRODUCT(PI()/180,K71))</f>
        <v>0.6758582445537878</v>
      </c>
      <c r="S71" s="10">
        <f>COS(PRODUCT(PI()/180,SUM(J71,-M71)))</f>
        <v>0.9918203515412617</v>
      </c>
      <c r="T71" s="10">
        <f>SUM(PRODUCT(P71,O71),PRODUCT(R71,Q71,S71))</f>
        <v>0.9820804563578958</v>
      </c>
      <c r="U71" s="10">
        <f>ACOS(T71)</f>
        <v>0.18959598732620275</v>
      </c>
      <c r="V71" s="10">
        <f>SIN(U71)</f>
        <v>0.18846213741722023</v>
      </c>
      <c r="W71" s="10">
        <f>PRODUCT(SUM(P71,-PRODUCT(O71,T71)),PRODUCT(1/Q71,1/V71))</f>
        <v>-0.8890833642304181</v>
      </c>
      <c r="X71" s="11">
        <f>IF(J71=M71,IF(K71&gt;N71,0,180),PRODUCT(180,1/PI(),ACOS(W71)))</f>
        <v>152.7582879075831</v>
      </c>
    </row>
    <row r="72" spans="1:24" ht="15">
      <c r="A72" s="61">
        <v>28.2254</v>
      </c>
      <c r="B72" s="25" t="s">
        <v>160</v>
      </c>
      <c r="C72" s="74" t="s">
        <v>796</v>
      </c>
      <c r="D72" s="26">
        <f t="shared" si="17"/>
        <v>238.7168414425999</v>
      </c>
      <c r="E72" s="26">
        <f t="shared" si="18"/>
        <v>11976.884649584379</v>
      </c>
      <c r="F72" s="27">
        <v>10</v>
      </c>
      <c r="G72" s="35" t="s">
        <v>41</v>
      </c>
      <c r="H72" s="27" t="s">
        <v>42</v>
      </c>
      <c r="I72" s="51"/>
      <c r="J72" s="30">
        <f t="shared" si="19"/>
        <v>-60.79166666666667</v>
      </c>
      <c r="K72" s="31">
        <f t="shared" si="20"/>
        <v>-31.520833333333336</v>
      </c>
      <c r="L72" s="32" t="str">
        <f t="shared" si="33"/>
        <v>JO57XJ</v>
      </c>
      <c r="M72" s="33">
        <f t="shared" si="29"/>
        <v>11.958333333333332</v>
      </c>
      <c r="N72" s="33">
        <f t="shared" si="21"/>
        <v>57.395833333333336</v>
      </c>
      <c r="O72" s="10">
        <f t="shared" si="30"/>
        <v>0.8424132142623957</v>
      </c>
      <c r="P72" s="10">
        <f t="shared" si="22"/>
        <v>-0.5228085588812741</v>
      </c>
      <c r="Q72" s="10">
        <f t="shared" si="23"/>
        <v>0.5388320484493281</v>
      </c>
      <c r="R72" s="10">
        <f t="shared" si="24"/>
        <v>0.8524501221540679</v>
      </c>
      <c r="S72" s="10">
        <f t="shared" si="25"/>
        <v>0.29654157497557093</v>
      </c>
      <c r="T72" s="10">
        <f t="shared" si="26"/>
        <v>-0.30421115440671564</v>
      </c>
      <c r="U72" s="10">
        <f t="shared" si="31"/>
        <v>1.87990655306614</v>
      </c>
      <c r="V72" s="10">
        <f t="shared" si="32"/>
        <v>0.952604626030408</v>
      </c>
      <c r="W72" s="10">
        <f t="shared" si="27"/>
        <v>-0.5192679309869973</v>
      </c>
      <c r="X72" s="11">
        <f t="shared" si="28"/>
        <v>121.2831585574001</v>
      </c>
    </row>
    <row r="73" spans="1:24" ht="13.5">
      <c r="A73" s="61">
        <v>28.227</v>
      </c>
      <c r="B73" s="25" t="s">
        <v>162</v>
      </c>
      <c r="C73" s="25" t="s">
        <v>163</v>
      </c>
      <c r="D73" s="26">
        <f t="shared" si="17"/>
        <v>230.97487693919638</v>
      </c>
      <c r="E73" s="26">
        <f t="shared" si="18"/>
        <v>11582.91661559163</v>
      </c>
      <c r="F73" s="27">
        <v>20</v>
      </c>
      <c r="G73" s="28" t="s">
        <v>44</v>
      </c>
      <c r="H73" s="27" t="s">
        <v>42</v>
      </c>
      <c r="I73" s="51"/>
      <c r="J73" s="30">
        <f t="shared" si="19"/>
        <v>-51.125</v>
      </c>
      <c r="K73" s="31">
        <f t="shared" si="20"/>
        <v>-32.354166666666664</v>
      </c>
      <c r="L73" s="32" t="str">
        <f t="shared" si="33"/>
        <v>JO57XJ</v>
      </c>
      <c r="M73" s="33">
        <f>SUM(SUM(-180,PRODUCT(2,SUM(CODE(MID(L73,1,1)),-65),10)),PRODUCT((SUM(CODE(MID(L73,3,1)),-48)),2),PRODUCT(SUM(CODE(MID(L73,5,1)),-65),1/12),1/24)</f>
        <v>11.958333333333332</v>
      </c>
      <c r="N73" s="33">
        <f t="shared" si="21"/>
        <v>57.395833333333336</v>
      </c>
      <c r="O73" s="10">
        <f>SIN(PRODUCT(PI()/180,N73))</f>
        <v>0.8424132142623957</v>
      </c>
      <c r="P73" s="10">
        <f t="shared" si="22"/>
        <v>-0.5351512097571974</v>
      </c>
      <c r="Q73" s="10">
        <f t="shared" si="23"/>
        <v>0.5388320484493281</v>
      </c>
      <c r="R73" s="10">
        <f t="shared" si="24"/>
        <v>0.8447562859756701</v>
      </c>
      <c r="S73" s="10">
        <f t="shared" si="25"/>
        <v>0.4526941035524075</v>
      </c>
      <c r="T73" s="10">
        <f aca="true" t="shared" si="34" ref="T73:T82">SUM(PRODUCT(P73,O73),PRODUCT(R73,Q73,S73))</f>
        <v>-0.24476035192560633</v>
      </c>
      <c r="U73" s="10">
        <f>ACOS(T73)</f>
        <v>1.818068845643012</v>
      </c>
      <c r="V73" s="10">
        <f>SIN(U73)</f>
        <v>0.9695836065679191</v>
      </c>
      <c r="W73" s="10">
        <f aca="true" t="shared" si="35" ref="W73:W82">PRODUCT(SUM(P73,-PRODUCT(O73,T73)),PRODUCT(1/Q73,1/V73))</f>
        <v>-0.6296610936024204</v>
      </c>
      <c r="X73" s="11">
        <f aca="true" t="shared" si="36" ref="X73:X82">IF(J73=M73,IF(K73&gt;N73,0,180),PRODUCT(180,1/PI(),ACOS(W73)))</f>
        <v>129.02512306080362</v>
      </c>
    </row>
    <row r="74" spans="1:24" ht="15">
      <c r="A74" s="61">
        <v>28.228</v>
      </c>
      <c r="B74" s="45" t="s">
        <v>164</v>
      </c>
      <c r="C74" s="74" t="s">
        <v>798</v>
      </c>
      <c r="D74" s="26">
        <f t="shared" si="17"/>
        <v>49.521583046243386</v>
      </c>
      <c r="E74" s="26">
        <f t="shared" si="18"/>
        <v>17982.581995371413</v>
      </c>
      <c r="F74" s="27">
        <v>20</v>
      </c>
      <c r="G74" s="35" t="s">
        <v>44</v>
      </c>
      <c r="H74" s="27" t="s">
        <v>42</v>
      </c>
      <c r="I74" s="51" t="s">
        <v>946</v>
      </c>
      <c r="J74" s="30">
        <f t="shared" si="19"/>
        <v>172.70833333333331</v>
      </c>
      <c r="K74" s="31">
        <f t="shared" si="20"/>
        <v>-43.64583333333333</v>
      </c>
      <c r="L74" s="32" t="str">
        <f t="shared" si="33"/>
        <v>JO57XJ</v>
      </c>
      <c r="M74" s="33">
        <f t="shared" si="29"/>
        <v>11.958333333333332</v>
      </c>
      <c r="N74" s="33">
        <f t="shared" si="21"/>
        <v>57.395833333333336</v>
      </c>
      <c r="O74" s="10">
        <f t="shared" si="30"/>
        <v>0.8424132142623957</v>
      </c>
      <c r="P74" s="10">
        <f t="shared" si="22"/>
        <v>-0.6901986189300595</v>
      </c>
      <c r="Q74" s="10">
        <f t="shared" si="23"/>
        <v>0.5388320484493281</v>
      </c>
      <c r="R74" s="10">
        <f t="shared" si="24"/>
        <v>0.7236199737618072</v>
      </c>
      <c r="S74" s="10">
        <f t="shared" si="25"/>
        <v>-0.9440890203927841</v>
      </c>
      <c r="T74" s="10">
        <f t="shared" si="34"/>
        <v>-0.9495418402873084</v>
      </c>
      <c r="U74" s="10">
        <f t="shared" si="31"/>
        <v>2.8225681989281766</v>
      </c>
      <c r="V74" s="10">
        <f t="shared" si="32"/>
        <v>0.31364038889115003</v>
      </c>
      <c r="W74" s="10">
        <f t="shared" si="35"/>
        <v>0.6491615609666861</v>
      </c>
      <c r="X74" s="11">
        <f t="shared" si="36"/>
        <v>49.521583046243386</v>
      </c>
    </row>
    <row r="75" spans="1:24" ht="13.5">
      <c r="A75" s="61">
        <v>28.229</v>
      </c>
      <c r="B75" s="25" t="s">
        <v>165</v>
      </c>
      <c r="C75" s="25" t="s">
        <v>166</v>
      </c>
      <c r="D75" s="26">
        <f t="shared" si="17"/>
        <v>44.21982138049354</v>
      </c>
      <c r="E75" s="26">
        <f t="shared" si="18"/>
        <v>18061.024985503213</v>
      </c>
      <c r="F75" s="27">
        <v>10</v>
      </c>
      <c r="G75" s="28" t="s">
        <v>44</v>
      </c>
      <c r="H75" s="27" t="s">
        <v>42</v>
      </c>
      <c r="I75" s="51"/>
      <c r="J75" s="30">
        <f t="shared" si="19"/>
        <v>175.125</v>
      </c>
      <c r="K75" s="31">
        <f t="shared" si="20"/>
        <v>-43.354166666666664</v>
      </c>
      <c r="L75" s="32" t="str">
        <f t="shared" si="33"/>
        <v>JO57XJ</v>
      </c>
      <c r="M75" s="33">
        <f t="shared" si="29"/>
        <v>11.958333333333332</v>
      </c>
      <c r="N75" s="33">
        <f t="shared" si="21"/>
        <v>57.395833333333336</v>
      </c>
      <c r="O75" s="10">
        <f t="shared" si="30"/>
        <v>0.8424132142623957</v>
      </c>
      <c r="P75" s="10">
        <f t="shared" si="22"/>
        <v>-0.6865060730176065</v>
      </c>
      <c r="Q75" s="10">
        <f t="shared" si="23"/>
        <v>0.5388320484493281</v>
      </c>
      <c r="R75" s="10">
        <f t="shared" si="24"/>
        <v>0.727124068993693</v>
      </c>
      <c r="S75" s="10">
        <f t="shared" si="25"/>
        <v>-0.9571511836492387</v>
      </c>
      <c r="T75" s="10">
        <f t="shared" si="34"/>
        <v>-0.9533314692503199</v>
      </c>
      <c r="U75" s="10">
        <f t="shared" si="31"/>
        <v>2.8348807071893285</v>
      </c>
      <c r="V75" s="10">
        <f t="shared" si="32"/>
        <v>0.30192566922510333</v>
      </c>
      <c r="W75" s="10">
        <f t="shared" si="35"/>
        <v>0.7166693816369325</v>
      </c>
      <c r="X75" s="11">
        <f t="shared" si="36"/>
        <v>44.21982138049354</v>
      </c>
    </row>
    <row r="76" spans="1:24" ht="13.5">
      <c r="A76" s="61">
        <v>28.23</v>
      </c>
      <c r="B76" s="25" t="s">
        <v>167</v>
      </c>
      <c r="C76" s="25" t="s">
        <v>168</v>
      </c>
      <c r="D76" s="26">
        <f t="shared" si="17"/>
        <v>350.11666300737716</v>
      </c>
      <c r="E76" s="26">
        <f t="shared" si="18"/>
        <v>11395.548416213549</v>
      </c>
      <c r="F76" s="27">
        <v>8</v>
      </c>
      <c r="G76" s="28" t="s">
        <v>41</v>
      </c>
      <c r="H76" s="27" t="s">
        <v>42</v>
      </c>
      <c r="I76" s="51"/>
      <c r="J76" s="30">
        <f t="shared" si="19"/>
        <v>-157.79166666666669</v>
      </c>
      <c r="K76" s="31">
        <f t="shared" si="20"/>
        <v>19.645833333333332</v>
      </c>
      <c r="L76" s="32" t="str">
        <f aca="true" t="shared" si="37" ref="L76:L82">G$1</f>
        <v>JO57XJ</v>
      </c>
      <c r="M76" s="33">
        <f t="shared" si="29"/>
        <v>11.958333333333332</v>
      </c>
      <c r="N76" s="33">
        <f t="shared" si="21"/>
        <v>57.395833333333336</v>
      </c>
      <c r="O76" s="10">
        <f t="shared" si="30"/>
        <v>0.8424132142623957</v>
      </c>
      <c r="P76" s="10">
        <f t="shared" si="22"/>
        <v>0.3362050542042763</v>
      </c>
      <c r="Q76" s="10">
        <f t="shared" si="23"/>
        <v>0.5388320484493281</v>
      </c>
      <c r="R76" s="10">
        <f t="shared" si="24"/>
        <v>0.9417888094087228</v>
      </c>
      <c r="S76" s="10">
        <f t="shared" si="25"/>
        <v>-0.9840406976462909</v>
      </c>
      <c r="T76" s="10">
        <f t="shared" si="34"/>
        <v>-0.2161436097942861</v>
      </c>
      <c r="U76" s="10">
        <f t="shared" si="31"/>
        <v>1.7886593024978104</v>
      </c>
      <c r="V76" s="10">
        <f t="shared" si="32"/>
        <v>0.976361582583571</v>
      </c>
      <c r="W76" s="10">
        <f t="shared" si="35"/>
        <v>0.9851592856618502</v>
      </c>
      <c r="X76" s="11">
        <f t="shared" si="36"/>
        <v>9.883336992622828</v>
      </c>
    </row>
    <row r="77" spans="1:24" ht="13.5">
      <c r="A77" s="61">
        <v>28.2304</v>
      </c>
      <c r="B77" s="25" t="s">
        <v>169</v>
      </c>
      <c r="C77" s="25" t="s">
        <v>853</v>
      </c>
      <c r="D77" s="26">
        <f aca="true" t="shared" si="38" ref="D77:D82">IF(AND(M77&gt;J77,X77&lt;180),SUM(360,-X77),X77)</f>
        <v>232.2006148468728</v>
      </c>
      <c r="E77" s="26">
        <f aca="true" t="shared" si="39" ref="E77:E82">PRODUCT(6371,ACOS(SUM(PRODUCT(COS(PRODUCT(PI()/180,N77)),COS(PRODUCT(PI()/180,K77)),COS(PRODUCT(PI()/180,SUM(J77,-M77)))),PRODUCT(SIN(PRODUCT(PI()/180,N77)),SIN(PRODUCT(PI()/180,K77))))))</f>
        <v>11365.225515627413</v>
      </c>
      <c r="F77" s="27">
        <v>5</v>
      </c>
      <c r="G77" s="28" t="s">
        <v>41</v>
      </c>
      <c r="H77" s="27" t="s">
        <v>42</v>
      </c>
      <c r="I77" s="51"/>
      <c r="J77" s="30">
        <f aca="true" t="shared" si="40" ref="J77:J82">SUM(SUM(-180,PRODUCT(2,SUM(CODE(MID(C77,1,1)),-65),10)),PRODUCT((SUM(CODE(MID(C77,3,1)),-48)),2),PRODUCT(SUM(CODE(MID(C77,5,1)),-65),1/12),1/24)</f>
        <v>-51.208333333333336</v>
      </c>
      <c r="K77" s="31">
        <f aca="true" t="shared" si="41" ref="K77:K82">SUM(SUM(-90,PRODUCT(SUM(CODE(MID(C77,2,1)),-65),10)),SUM(CODE(MID(C77,4,1)),-48),PRODUCT(SUM(CODE(RIGHT(C77,1)),-65),1/24),1/48)</f>
        <v>-30.0625</v>
      </c>
      <c r="L77" s="32" t="str">
        <f t="shared" si="37"/>
        <v>JO57XJ</v>
      </c>
      <c r="M77" s="33">
        <f t="shared" si="29"/>
        <v>11.958333333333332</v>
      </c>
      <c r="N77" s="33">
        <f aca="true" t="shared" si="42" ref="N77:N82">SUM(SUM(-90,PRODUCT(SUM(CODE(MID(L77,2,1)),-65),10)),SUM(CODE(MID(L77,4,1)),-48),PRODUCT(SUM(CODE(RIGHT(L77,1)),-65),1/24),1/48)</f>
        <v>57.395833333333336</v>
      </c>
      <c r="O77" s="10">
        <f t="shared" si="30"/>
        <v>0.8424132142623957</v>
      </c>
      <c r="P77" s="10">
        <f aca="true" t="shared" si="43" ref="P77:P82">SIN(PRODUCT(PI()/180,K77))</f>
        <v>-0.5009443895036034</v>
      </c>
      <c r="Q77" s="10">
        <f aca="true" t="shared" si="44" ref="Q77:Q82">COS(PRODUCT(PI()/180,N77))</f>
        <v>0.5388320484493281</v>
      </c>
      <c r="R77" s="10">
        <f aca="true" t="shared" si="45" ref="R77:R82">COS(PRODUCT(PI()/180,K77))</f>
        <v>0.8654794732544857</v>
      </c>
      <c r="S77" s="10">
        <f aca="true" t="shared" si="46" ref="S77:S82">COS(PRODUCT(PI()/180,SUM(J77,-M77)))</f>
        <v>0.4513967497368967</v>
      </c>
      <c r="T77" s="10">
        <f t="shared" si="34"/>
        <v>-0.2114941669148912</v>
      </c>
      <c r="U77" s="10">
        <f t="shared" si="31"/>
        <v>1.7838997827071752</v>
      </c>
      <c r="V77" s="10">
        <f t="shared" si="32"/>
        <v>0.9773792597354295</v>
      </c>
      <c r="W77" s="10">
        <f t="shared" si="35"/>
        <v>-0.6128985743833953</v>
      </c>
      <c r="X77" s="11">
        <f t="shared" si="36"/>
        <v>127.79938515312719</v>
      </c>
    </row>
    <row r="78" spans="1:24" ht="15">
      <c r="A78" s="61">
        <v>28.231</v>
      </c>
      <c r="B78" s="48" t="s">
        <v>854</v>
      </c>
      <c r="C78" s="74" t="s">
        <v>855</v>
      </c>
      <c r="D78" s="26">
        <f>IF(AND(M78&gt;J78,X78&lt;180),SUM(360,-X78),X78)</f>
        <v>178.65009853003286</v>
      </c>
      <c r="E78" s="26">
        <f>PRODUCT(6371,ACOS(SUM(PRODUCT(COS(PRODUCT(PI()/180,N78)),COS(PRODUCT(PI()/180,K78)),COS(PRODUCT(PI()/180,SUM(J78,-M78)))),PRODUCT(SIN(PRODUCT(PI()/180,N78)),SIN(PRODUCT(PI()/180,K78))))))</f>
        <v>7362.913011108787</v>
      </c>
      <c r="F78" s="27">
        <v>10</v>
      </c>
      <c r="I78" s="51" t="s">
        <v>939</v>
      </c>
      <c r="J78" s="30">
        <f>SUM(SUM(-180,PRODUCT(2,SUM(CODE(MID(C78,1,1)),-65),10)),PRODUCT((SUM(CODE(MID(C78,3,1)),-48)),2),PRODUCT(SUM(CODE(MID(C78,5,1)),-65),1/12),1/24)</f>
        <v>13.208333333333332</v>
      </c>
      <c r="K78" s="31">
        <f>SUM(SUM(-90,PRODUCT(SUM(CODE(MID(C78,2,1)),-65),10)),SUM(CODE(MID(C78,4,1)),-48),PRODUCT(SUM(CODE(RIGHT(C78,1)),-65),1/24),1/48)</f>
        <v>-8.8125</v>
      </c>
      <c r="L78" s="32" t="str">
        <f>G$1</f>
        <v>JO57XJ</v>
      </c>
      <c r="M78" s="33">
        <f t="shared" si="29"/>
        <v>11.958333333333332</v>
      </c>
      <c r="N78" s="33">
        <f>SUM(SUM(-90,PRODUCT(SUM(CODE(MID(L78,2,1)),-65),10)),SUM(CODE(MID(L78,4,1)),-48),PRODUCT(SUM(CODE(RIGHT(L78,1)),-65),1/24),1/48)</f>
        <v>57.395833333333336</v>
      </c>
      <c r="O78" s="10">
        <f t="shared" si="30"/>
        <v>0.8424132142623957</v>
      </c>
      <c r="P78" s="10">
        <f>SIN(PRODUCT(PI()/180,K78))</f>
        <v>-0.15320143062925848</v>
      </c>
      <c r="Q78" s="10">
        <f>COS(PRODUCT(PI()/180,N78))</f>
        <v>0.5388320484493281</v>
      </c>
      <c r="R78" s="10">
        <f>COS(PRODUCT(PI()/180,K78))</f>
        <v>0.9881949815968246</v>
      </c>
      <c r="S78" s="10">
        <f>COS(PRODUCT(PI()/180,SUM(J78,-M78)))</f>
        <v>0.9997620270799091</v>
      </c>
      <c r="T78" s="10">
        <f>SUM(PRODUCT(P78,O78),PRODUCT(R78,Q78,S78))</f>
        <v>0.40328550288640586</v>
      </c>
      <c r="U78" s="10">
        <f t="shared" si="31"/>
        <v>1.1556918868480281</v>
      </c>
      <c r="V78" s="10">
        <f t="shared" si="32"/>
        <v>0.9150742063688926</v>
      </c>
      <c r="W78" s="10">
        <f>PRODUCT(SUM(P78,-PRODUCT(O78,T78)),PRODUCT(1/Q78,1/V78))</f>
        <v>-0.9997224707316252</v>
      </c>
      <c r="X78" s="11">
        <f>IF(J78=M78,IF(K78&gt;N78,0,180),PRODUCT(180,1/PI(),ACOS(W78)))</f>
        <v>178.65009853003286</v>
      </c>
    </row>
    <row r="79" spans="1:24" ht="13.5">
      <c r="A79" s="61">
        <v>28.231</v>
      </c>
      <c r="B79" s="48" t="s">
        <v>170</v>
      </c>
      <c r="C79" s="25" t="s">
        <v>856</v>
      </c>
      <c r="D79" s="26">
        <f t="shared" si="38"/>
        <v>276.0722842724541</v>
      </c>
      <c r="E79" s="26">
        <f t="shared" si="39"/>
        <v>9231.413921129235</v>
      </c>
      <c r="F79" s="27">
        <v>4</v>
      </c>
      <c r="G79" s="28" t="s">
        <v>53</v>
      </c>
      <c r="I79" s="51"/>
      <c r="J79" s="30">
        <f t="shared" si="40"/>
        <v>-79.375</v>
      </c>
      <c r="K79" s="31">
        <f t="shared" si="41"/>
        <v>9.145833333333334</v>
      </c>
      <c r="L79" s="32" t="str">
        <f t="shared" si="37"/>
        <v>JO57XJ</v>
      </c>
      <c r="M79" s="33">
        <f t="shared" si="29"/>
        <v>11.958333333333332</v>
      </c>
      <c r="N79" s="33">
        <f t="shared" si="42"/>
        <v>57.395833333333336</v>
      </c>
      <c r="O79" s="10">
        <f t="shared" si="30"/>
        <v>0.8424132142623957</v>
      </c>
      <c r="P79" s="10">
        <f t="shared" si="43"/>
        <v>0.15894789090893757</v>
      </c>
      <c r="Q79" s="10">
        <f t="shared" si="44"/>
        <v>0.5388320484493281</v>
      </c>
      <c r="R79" s="10">
        <f t="shared" si="45"/>
        <v>0.9872869734659728</v>
      </c>
      <c r="S79" s="10">
        <f t="shared" si="46"/>
        <v>-0.02326895637405622</v>
      </c>
      <c r="T79" s="10">
        <f t="shared" si="34"/>
        <v>0.12152114093471328</v>
      </c>
      <c r="U79" s="10">
        <f t="shared" si="31"/>
        <v>1.4489740890173026</v>
      </c>
      <c r="V79" s="10">
        <f t="shared" si="32"/>
        <v>0.9925888435328727</v>
      </c>
      <c r="W79" s="10">
        <f t="shared" si="35"/>
        <v>0.10578306713232798</v>
      </c>
      <c r="X79" s="11">
        <f t="shared" si="36"/>
        <v>83.92771572754592</v>
      </c>
    </row>
    <row r="80" spans="1:24" ht="13.5">
      <c r="A80" s="61">
        <v>28.233</v>
      </c>
      <c r="B80" s="25" t="s">
        <v>171</v>
      </c>
      <c r="C80" s="25" t="s">
        <v>857</v>
      </c>
      <c r="D80" s="26">
        <f t="shared" si="38"/>
        <v>286.9425342359119</v>
      </c>
      <c r="E80" s="26">
        <f t="shared" si="39"/>
        <v>7632.836895197217</v>
      </c>
      <c r="F80" s="27">
        <v>5</v>
      </c>
      <c r="G80" s="28" t="s">
        <v>44</v>
      </c>
      <c r="H80" s="27" t="s">
        <v>42</v>
      </c>
      <c r="I80" s="51"/>
      <c r="J80" s="30">
        <f t="shared" si="40"/>
        <v>-80.125</v>
      </c>
      <c r="K80" s="31">
        <f t="shared" si="41"/>
        <v>26.9375</v>
      </c>
      <c r="L80" s="32" t="str">
        <f t="shared" si="37"/>
        <v>JO57XJ</v>
      </c>
      <c r="M80" s="33">
        <f t="shared" si="29"/>
        <v>11.958333333333332</v>
      </c>
      <c r="N80" s="33">
        <f t="shared" si="42"/>
        <v>57.395833333333336</v>
      </c>
      <c r="O80" s="10">
        <f t="shared" si="30"/>
        <v>0.8424132142623957</v>
      </c>
      <c r="P80" s="10">
        <f t="shared" si="43"/>
        <v>0.45301829248401154</v>
      </c>
      <c r="Q80" s="10">
        <f t="shared" si="44"/>
        <v>0.5388320484493281</v>
      </c>
      <c r="R80" s="10">
        <f t="shared" si="45"/>
        <v>0.8915012207926979</v>
      </c>
      <c r="S80" s="10">
        <f t="shared" si="46"/>
        <v>-0.03635301431399962</v>
      </c>
      <c r="T80" s="10">
        <f t="shared" si="34"/>
        <v>0.3641657191628622</v>
      </c>
      <c r="U80" s="10">
        <f t="shared" si="31"/>
        <v>1.1980594718564146</v>
      </c>
      <c r="V80" s="10">
        <f t="shared" si="32"/>
        <v>0.9313341661222331</v>
      </c>
      <c r="W80" s="10">
        <f t="shared" si="35"/>
        <v>0.2914124159171723</v>
      </c>
      <c r="X80" s="11">
        <f t="shared" si="36"/>
        <v>73.05746576408808</v>
      </c>
    </row>
    <row r="81" spans="1:24" ht="13.5">
      <c r="A81" s="61">
        <v>28.2336</v>
      </c>
      <c r="B81" s="25" t="s">
        <v>765</v>
      </c>
      <c r="C81" s="25" t="s">
        <v>766</v>
      </c>
      <c r="D81" s="26">
        <f t="shared" si="38"/>
        <v>59.137869004237864</v>
      </c>
      <c r="E81" s="26">
        <f t="shared" si="39"/>
        <v>918.4084186485017</v>
      </c>
      <c r="F81" s="27">
        <v>5</v>
      </c>
      <c r="G81" s="28" t="s">
        <v>53</v>
      </c>
      <c r="H81" s="27" t="s">
        <v>42</v>
      </c>
      <c r="I81" s="51" t="s">
        <v>767</v>
      </c>
      <c r="J81" s="30">
        <f t="shared" si="40"/>
        <v>26.625</v>
      </c>
      <c r="K81" s="31">
        <f t="shared" si="41"/>
        <v>60.85416666666667</v>
      </c>
      <c r="L81" s="32" t="str">
        <f t="shared" si="37"/>
        <v>JO57XJ</v>
      </c>
      <c r="M81" s="33">
        <f>SUM(SUM(-180,PRODUCT(2,SUM(CODE(MID(L81,1,1)),-65),10)),PRODUCT((SUM(CODE(MID(L81,3,1)),-48)),2),PRODUCT(SUM(CODE(MID(L81,5,1)),-65),1/12),1/24)</f>
        <v>11.958333333333332</v>
      </c>
      <c r="N81" s="33">
        <f t="shared" si="42"/>
        <v>57.395833333333336</v>
      </c>
      <c r="O81" s="10">
        <f>SIN(PRODUCT(PI()/180,N81))</f>
        <v>0.8424132142623957</v>
      </c>
      <c r="P81" s="10">
        <f t="shared" si="43"/>
        <v>0.87338290313404</v>
      </c>
      <c r="Q81" s="10">
        <f t="shared" si="44"/>
        <v>0.5388320484493281</v>
      </c>
      <c r="R81" s="10">
        <f t="shared" si="45"/>
        <v>0.48703419234500994</v>
      </c>
      <c r="S81" s="10">
        <f t="shared" si="46"/>
        <v>0.9674152194628639</v>
      </c>
      <c r="T81" s="10">
        <f t="shared" si="34"/>
        <v>0.9896277182873746</v>
      </c>
      <c r="U81" s="10">
        <f>ACOS(T81)</f>
        <v>0.14415451556247083</v>
      </c>
      <c r="V81" s="10">
        <f>SIN(U81)</f>
        <v>0.14365576632117721</v>
      </c>
      <c r="W81" s="10">
        <f t="shared" si="35"/>
        <v>0.5129740115354358</v>
      </c>
      <c r="X81" s="11">
        <f t="shared" si="36"/>
        <v>59.137869004237864</v>
      </c>
    </row>
    <row r="82" spans="1:24" ht="15">
      <c r="A82" s="61">
        <v>28.2355</v>
      </c>
      <c r="B82" s="25" t="s">
        <v>172</v>
      </c>
      <c r="C82" s="74" t="s">
        <v>858</v>
      </c>
      <c r="D82" s="26">
        <f t="shared" si="38"/>
        <v>291.51073197764754</v>
      </c>
      <c r="E82" s="26">
        <f t="shared" si="39"/>
        <v>5298.57528984919</v>
      </c>
      <c r="F82" s="27">
        <v>3</v>
      </c>
      <c r="G82" s="28" t="s">
        <v>44</v>
      </c>
      <c r="H82" s="27" t="s">
        <v>42</v>
      </c>
      <c r="I82" s="51"/>
      <c r="J82" s="30">
        <f t="shared" si="40"/>
        <v>-66.95833333333333</v>
      </c>
      <c r="K82" s="31">
        <f t="shared" si="41"/>
        <v>45.520833333333336</v>
      </c>
      <c r="L82" s="32" t="str">
        <f t="shared" si="37"/>
        <v>JO57XJ</v>
      </c>
      <c r="M82" s="33">
        <f t="shared" si="29"/>
        <v>11.958333333333332</v>
      </c>
      <c r="N82" s="33">
        <f t="shared" si="42"/>
        <v>57.395833333333336</v>
      </c>
      <c r="O82" s="10">
        <f t="shared" si="30"/>
        <v>0.8424132142623957</v>
      </c>
      <c r="P82" s="10">
        <f t="shared" si="43"/>
        <v>0.7135052597986934</v>
      </c>
      <c r="Q82" s="10">
        <f t="shared" si="44"/>
        <v>0.5388320484493281</v>
      </c>
      <c r="R82" s="10">
        <f t="shared" si="45"/>
        <v>0.700649872789255</v>
      </c>
      <c r="S82" s="10">
        <f t="shared" si="46"/>
        <v>0.19223651191951308</v>
      </c>
      <c r="T82" s="10">
        <f t="shared" si="34"/>
        <v>0.6736418106520671</v>
      </c>
      <c r="U82" s="10">
        <f t="shared" si="31"/>
        <v>0.8316708977945676</v>
      </c>
      <c r="V82" s="10">
        <f t="shared" si="32"/>
        <v>0.7390579888895084</v>
      </c>
      <c r="W82" s="10">
        <f t="shared" si="35"/>
        <v>0.3666754952690412</v>
      </c>
      <c r="X82" s="11">
        <f t="shared" si="36"/>
        <v>68.48926802235246</v>
      </c>
    </row>
    <row r="83" spans="1:24" ht="13.5">
      <c r="A83" s="61">
        <v>28.236</v>
      </c>
      <c r="B83" s="25" t="s">
        <v>173</v>
      </c>
      <c r="C83" s="25" t="s">
        <v>859</v>
      </c>
      <c r="D83" s="26">
        <f aca="true" t="shared" si="47" ref="D83:D92">IF(AND(M83&gt;J83,X83&lt;180),SUM(360,-X83),X83)</f>
        <v>301.59455690858084</v>
      </c>
      <c r="E83" s="26">
        <f aca="true" t="shared" si="48" ref="E83:E92">PRODUCT(6371,ACOS(SUM(PRODUCT(COS(PRODUCT(PI()/180,N83)),COS(PRODUCT(PI()/180,K83)),COS(PRODUCT(PI()/180,SUM(J83,-M83)))),PRODUCT(SIN(PRODUCT(PI()/180,N83)),SIN(PRODUCT(PI()/180,K83))))))</f>
        <v>6701.829267570895</v>
      </c>
      <c r="F83" s="27">
        <v>7</v>
      </c>
      <c r="G83" s="28" t="s">
        <v>44</v>
      </c>
      <c r="H83" s="27" t="s">
        <v>42</v>
      </c>
      <c r="I83" s="51"/>
      <c r="J83" s="30">
        <f aca="true" t="shared" si="49" ref="J83:J92">SUM(SUM(-180,PRODUCT(2,SUM(CODE(MID(C83,1,1)),-65),10)),PRODUCT((SUM(CODE(MID(C83,3,1)),-48)),2),PRODUCT(SUM(CODE(MID(C83,5,1)),-65),1/12),1/24)</f>
        <v>-86.95833333333333</v>
      </c>
      <c r="K83" s="31">
        <f aca="true" t="shared" si="50" ref="K83:K92">SUM(SUM(-90,PRODUCT(SUM(CODE(MID(C83,2,1)),-65),10)),SUM(CODE(MID(C83,4,1)),-48),PRODUCT(SUM(CODE(RIGHT(C83,1)),-65),1/24),1/48)</f>
        <v>41.520833333333336</v>
      </c>
      <c r="L83" s="32" t="str">
        <f>G$1</f>
        <v>JO57XJ</v>
      </c>
      <c r="M83" s="33">
        <f>SUM(SUM(-180,PRODUCT(2,SUM(CODE(MID(L83,1,1)),-65),10)),PRODUCT((SUM(CODE(MID(L83,3,1)),-48)),2),PRODUCT(SUM(CODE(MID(L83,5,1)),-65),1/12),1/24)</f>
        <v>11.958333333333332</v>
      </c>
      <c r="N83" s="33">
        <f aca="true" t="shared" si="51" ref="N83:N92">SUM(SUM(-90,PRODUCT(SUM(CODE(MID(L83,2,1)),-65),10)),SUM(CODE(MID(L83,4,1)),-48),PRODUCT(SUM(CODE(RIGHT(L83,1)),-65),1/24),1/48)</f>
        <v>57.395833333333336</v>
      </c>
      <c r="O83" s="10">
        <f>SIN(PRODUCT(PI()/180,N83))</f>
        <v>0.8424132142623957</v>
      </c>
      <c r="P83" s="10">
        <f aca="true" t="shared" si="52" ref="P83:P92">SIN(PRODUCT(PI()/180,K83))</f>
        <v>0.6628923323914243</v>
      </c>
      <c r="Q83" s="10">
        <f aca="true" t="shared" si="53" ref="Q83:Q92">COS(PRODUCT(PI()/180,N83))</f>
        <v>0.5388320484493281</v>
      </c>
      <c r="R83" s="10">
        <f aca="true" t="shared" si="54" ref="R83:R92">COS(PRODUCT(PI()/180,K83))</f>
        <v>0.7487147358351226</v>
      </c>
      <c r="S83" s="10">
        <f aca="true" t="shared" si="55" ref="S83:S92">COS(PRODUCT(PI()/180,SUM(J83,-M83)))</f>
        <v>-0.1549977656255191</v>
      </c>
      <c r="T83" s="10">
        <f>SUM(PRODUCT(P83,O83),PRODUCT(R83,Q83,S83))</f>
        <v>0.4958982801605863</v>
      </c>
      <c r="U83" s="10">
        <f>ACOS(T83)</f>
        <v>1.0519273689485003</v>
      </c>
      <c r="V83" s="10">
        <f>SIN(U83)</f>
        <v>0.8683806168574771</v>
      </c>
      <c r="W83" s="10">
        <f>PRODUCT(SUM(P83,-PRODUCT(O83,T83)),PRODUCT(1/Q83,1/V83))</f>
        <v>0.5239049896604686</v>
      </c>
      <c r="X83" s="11">
        <f>IF(J83=M83,IF(K83&gt;N83,0,180),PRODUCT(180,1/PI(),ACOS(W83)))</f>
        <v>58.405443091419166</v>
      </c>
    </row>
    <row r="84" spans="1:24" ht="15">
      <c r="A84" s="61">
        <v>28.2375</v>
      </c>
      <c r="B84" s="42" t="s">
        <v>174</v>
      </c>
      <c r="C84" s="25" t="s">
        <v>860</v>
      </c>
      <c r="D84" s="26">
        <f t="shared" si="47"/>
        <v>346.8484129943188</v>
      </c>
      <c r="E84" s="26">
        <f t="shared" si="48"/>
        <v>286.05349815471243</v>
      </c>
      <c r="F84" s="27">
        <v>10</v>
      </c>
      <c r="G84" s="35" t="s">
        <v>57</v>
      </c>
      <c r="H84" s="27" t="s">
        <v>42</v>
      </c>
      <c r="I84" s="51" t="s">
        <v>1044</v>
      </c>
      <c r="J84" s="30">
        <f t="shared" si="49"/>
        <v>10.791666666666666</v>
      </c>
      <c r="K84" s="31">
        <f t="shared" si="50"/>
        <v>59.895833333333336</v>
      </c>
      <c r="L84" s="32" t="str">
        <f>G$1</f>
        <v>JO57XJ</v>
      </c>
      <c r="M84" s="33">
        <f aca="true" t="shared" si="56" ref="M84:M98">SUM(SUM(-180,PRODUCT(2,SUM(CODE(MID(L84,1,1)),-65),10)),PRODUCT((SUM(CODE(MID(L84,3,1)),-48)),2),PRODUCT(SUM(CODE(MID(L84,5,1)),-65),1/12),1/24)</f>
        <v>11.958333333333332</v>
      </c>
      <c r="N84" s="33">
        <f t="shared" si="51"/>
        <v>57.395833333333336</v>
      </c>
      <c r="O84" s="10">
        <f aca="true" t="shared" si="57" ref="O84:O98">SIN(PRODUCT(PI()/180,N84))</f>
        <v>0.8424132142623957</v>
      </c>
      <c r="P84" s="10">
        <f t="shared" si="52"/>
        <v>0.8651149473920716</v>
      </c>
      <c r="Q84" s="10">
        <f t="shared" si="53"/>
        <v>0.5388320484493281</v>
      </c>
      <c r="R84" s="10">
        <f t="shared" si="54"/>
        <v>0.5015736514200214</v>
      </c>
      <c r="S84" s="10">
        <f t="shared" si="55"/>
        <v>0.9997926980853884</v>
      </c>
      <c r="T84" s="10">
        <f>SUM(PRODUCT(P84,O84),PRODUCT(R84,Q84,S84))</f>
        <v>0.9989921953459049</v>
      </c>
      <c r="U84" s="10">
        <f aca="true" t="shared" si="58" ref="U84:U98">ACOS(T84)</f>
        <v>0.04489930908094686</v>
      </c>
      <c r="V84" s="10">
        <f aca="true" t="shared" si="59" ref="V84:V98">SIN(U84)</f>
        <v>0.04488422482308689</v>
      </c>
      <c r="W84" s="10">
        <f>PRODUCT(SUM(P84,-PRODUCT(O84,T84)),PRODUCT(1/Q84,1/V84))</f>
        <v>0.9737715040541634</v>
      </c>
      <c r="X84" s="11">
        <f>IF(J84=M84,IF(K84&gt;N84,0,180),PRODUCT(180,1/PI(),ACOS(W84)))</f>
        <v>13.151587005681208</v>
      </c>
    </row>
    <row r="85" spans="1:24" ht="13.5">
      <c r="A85" s="61">
        <v>28.2397</v>
      </c>
      <c r="B85" s="48" t="s">
        <v>175</v>
      </c>
      <c r="C85" s="25" t="s">
        <v>176</v>
      </c>
      <c r="D85" s="26">
        <f t="shared" si="47"/>
        <v>152.92872109188968</v>
      </c>
      <c r="E85" s="26">
        <f t="shared" si="48"/>
        <v>1661.6492247301098</v>
      </c>
      <c r="F85" s="27">
        <v>10</v>
      </c>
      <c r="G85" s="35" t="s">
        <v>41</v>
      </c>
      <c r="H85" s="27" t="s">
        <v>42</v>
      </c>
      <c r="I85" s="51"/>
      <c r="J85" s="30">
        <f t="shared" si="49"/>
        <v>21.291666666666668</v>
      </c>
      <c r="K85" s="31">
        <f t="shared" si="50"/>
        <v>43.645833333333336</v>
      </c>
      <c r="L85" s="32" t="str">
        <f>G$1</f>
        <v>JO57XJ</v>
      </c>
      <c r="M85" s="33">
        <f t="shared" si="56"/>
        <v>11.958333333333332</v>
      </c>
      <c r="N85" s="33">
        <f t="shared" si="51"/>
        <v>57.395833333333336</v>
      </c>
      <c r="O85" s="10">
        <f t="shared" si="57"/>
        <v>0.8424132142623957</v>
      </c>
      <c r="P85" s="10">
        <f t="shared" si="52"/>
        <v>0.6901986189300596</v>
      </c>
      <c r="Q85" s="10">
        <f t="shared" si="53"/>
        <v>0.5388320484493281</v>
      </c>
      <c r="R85" s="10">
        <f t="shared" si="54"/>
        <v>0.7236199737618071</v>
      </c>
      <c r="S85" s="10">
        <f t="shared" si="55"/>
        <v>0.9867615321125792</v>
      </c>
      <c r="T85" s="10">
        <f>SUM(PRODUCT(P85,O85),PRODUCT(R85,Q85,S85))</f>
        <v>0.96618026366096</v>
      </c>
      <c r="U85" s="10">
        <f t="shared" si="58"/>
        <v>0.2608145070993737</v>
      </c>
      <c r="V85" s="10">
        <f t="shared" si="59"/>
        <v>0.25786759802665743</v>
      </c>
      <c r="W85" s="10">
        <f>PRODUCT(SUM(P85,-PRODUCT(O85,T85)),PRODUCT(1/Q85,1/V85))</f>
        <v>-0.8904410472216631</v>
      </c>
      <c r="X85" s="11">
        <f>IF(J85=M85,IF(K85&gt;N85,0,180),PRODUCT(180,1/PI(),ACOS(W85)))</f>
        <v>152.92872109188968</v>
      </c>
    </row>
    <row r="86" spans="1:24" ht="13.5">
      <c r="A86" s="61">
        <v>28.2418</v>
      </c>
      <c r="B86" s="45" t="s">
        <v>177</v>
      </c>
      <c r="C86" s="25" t="s">
        <v>861</v>
      </c>
      <c r="D86" s="26">
        <f t="shared" si="47"/>
        <v>209.71253066662436</v>
      </c>
      <c r="E86" s="26">
        <f t="shared" si="48"/>
        <v>1705.5193461757947</v>
      </c>
      <c r="F86" s="27">
        <v>5</v>
      </c>
      <c r="G86" s="35" t="s">
        <v>835</v>
      </c>
      <c r="H86" s="27" t="s">
        <v>42</v>
      </c>
      <c r="I86" s="51" t="s">
        <v>1001</v>
      </c>
      <c r="J86" s="30">
        <f t="shared" si="49"/>
        <v>1.5416666666666667</v>
      </c>
      <c r="K86" s="31">
        <f t="shared" si="50"/>
        <v>43.520833333333336</v>
      </c>
      <c r="L86" s="32" t="str">
        <f aca="true" t="shared" si="60" ref="L86:L92">G$1</f>
        <v>JO57XJ</v>
      </c>
      <c r="M86" s="33">
        <f t="shared" si="56"/>
        <v>11.958333333333332</v>
      </c>
      <c r="N86" s="33">
        <f t="shared" si="51"/>
        <v>57.395833333333336</v>
      </c>
      <c r="O86" s="10">
        <f t="shared" si="57"/>
        <v>0.8424132142623957</v>
      </c>
      <c r="P86" s="10">
        <f t="shared" si="52"/>
        <v>0.6886182837476745</v>
      </c>
      <c r="Q86" s="10">
        <f t="shared" si="53"/>
        <v>0.5388320484493281</v>
      </c>
      <c r="R86" s="10">
        <f t="shared" si="54"/>
        <v>0.7251240302792393</v>
      </c>
      <c r="S86" s="10">
        <f t="shared" si="55"/>
        <v>0.9835189183104177</v>
      </c>
      <c r="T86" s="10">
        <f aca="true" t="shared" si="61" ref="T86:T92">SUM(PRODUCT(P86,O86),PRODUCT(R86,Q86,S86))</f>
        <v>0.964381719091284</v>
      </c>
      <c r="U86" s="10">
        <f t="shared" si="58"/>
        <v>0.26770041534700906</v>
      </c>
      <c r="V86" s="10">
        <f t="shared" si="59"/>
        <v>0.2645144606303022</v>
      </c>
      <c r="W86" s="10">
        <f aca="true" t="shared" si="62" ref="W86:W92">PRODUCT(SUM(P86,-PRODUCT(O86,T86)),PRODUCT(1/Q86,1/V86))</f>
        <v>-0.8685231361660973</v>
      </c>
      <c r="X86" s="11">
        <f aca="true" t="shared" si="63" ref="X86:X92">IF(J86=M86,IF(K86&gt;N86,0,180),PRODUCT(180,1/PI(),ACOS(W86)))</f>
        <v>150.28746933337564</v>
      </c>
    </row>
    <row r="87" spans="1:24" ht="15">
      <c r="A87" s="61">
        <v>28.2424</v>
      </c>
      <c r="B87" s="48" t="s">
        <v>178</v>
      </c>
      <c r="C87" s="74" t="s">
        <v>862</v>
      </c>
      <c r="D87" s="26">
        <f t="shared" si="47"/>
        <v>302.96775388601844</v>
      </c>
      <c r="E87" s="26">
        <f t="shared" si="48"/>
        <v>8412.871018852955</v>
      </c>
      <c r="F87" s="27">
        <v>10</v>
      </c>
      <c r="G87" s="35" t="s">
        <v>44</v>
      </c>
      <c r="H87" s="27" t="s">
        <v>42</v>
      </c>
      <c r="I87" s="51"/>
      <c r="J87" s="30">
        <f t="shared" si="49"/>
        <v>-98.95833333333333</v>
      </c>
      <c r="K87" s="31">
        <f t="shared" si="50"/>
        <v>29.520833333333332</v>
      </c>
      <c r="L87" s="32" t="str">
        <f t="shared" si="60"/>
        <v>JO57XJ</v>
      </c>
      <c r="M87" s="33">
        <f t="shared" si="56"/>
        <v>11.958333333333332</v>
      </c>
      <c r="N87" s="33">
        <f t="shared" si="51"/>
        <v>57.395833333333336</v>
      </c>
      <c r="O87" s="10">
        <f t="shared" si="57"/>
        <v>0.8424132142623957</v>
      </c>
      <c r="P87" s="10">
        <f t="shared" si="52"/>
        <v>0.49273999780585565</v>
      </c>
      <c r="Q87" s="10">
        <f t="shared" si="53"/>
        <v>0.5388320484493281</v>
      </c>
      <c r="R87" s="10">
        <f t="shared" si="54"/>
        <v>0.8701765881487995</v>
      </c>
      <c r="S87" s="10">
        <f t="shared" si="55"/>
        <v>-0.3570097332889931</v>
      </c>
      <c r="T87" s="10">
        <f t="shared" si="61"/>
        <v>0.24769630665090397</v>
      </c>
      <c r="U87" s="10">
        <f t="shared" si="58"/>
        <v>1.320494587796728</v>
      </c>
      <c r="V87" s="10">
        <f t="shared" si="59"/>
        <v>0.9688377261809644</v>
      </c>
      <c r="W87" s="10">
        <f t="shared" si="62"/>
        <v>0.5441669442672978</v>
      </c>
      <c r="X87" s="11">
        <f t="shared" si="63"/>
        <v>57.03224611398156</v>
      </c>
    </row>
    <row r="88" spans="1:24" ht="13.5">
      <c r="A88" s="61">
        <v>28.244</v>
      </c>
      <c r="B88" s="25" t="s">
        <v>179</v>
      </c>
      <c r="C88" s="25" t="s">
        <v>863</v>
      </c>
      <c r="D88" s="26">
        <f t="shared" si="47"/>
        <v>319.58984411401946</v>
      </c>
      <c r="E88" s="26">
        <f t="shared" si="48"/>
        <v>8848.905589860095</v>
      </c>
      <c r="F88" s="27">
        <v>30</v>
      </c>
      <c r="G88" s="35" t="s">
        <v>44</v>
      </c>
      <c r="H88" s="27" t="s">
        <v>42</v>
      </c>
      <c r="I88" s="51"/>
      <c r="J88" s="30">
        <f t="shared" si="49"/>
        <v>-117.95833333333333</v>
      </c>
      <c r="K88" s="31">
        <f t="shared" si="50"/>
        <v>33.770833333333336</v>
      </c>
      <c r="L88" s="32" t="str">
        <f t="shared" si="60"/>
        <v>JO57XJ</v>
      </c>
      <c r="M88" s="33">
        <f t="shared" si="56"/>
        <v>11.958333333333332</v>
      </c>
      <c r="N88" s="33">
        <f t="shared" si="51"/>
        <v>57.395833333333336</v>
      </c>
      <c r="O88" s="10">
        <f t="shared" si="57"/>
        <v>0.8424132142623957</v>
      </c>
      <c r="P88" s="10">
        <f t="shared" si="52"/>
        <v>0.555872527168901</v>
      </c>
      <c r="Q88" s="10">
        <f t="shared" si="53"/>
        <v>0.5388320484493281</v>
      </c>
      <c r="R88" s="10">
        <f t="shared" si="54"/>
        <v>0.8312675463043528</v>
      </c>
      <c r="S88" s="10">
        <f t="shared" si="55"/>
        <v>-0.6416727637243381</v>
      </c>
      <c r="T88" s="10">
        <f t="shared" si="61"/>
        <v>0.1808604080573637</v>
      </c>
      <c r="U88" s="10">
        <f t="shared" si="58"/>
        <v>1.388935110635708</v>
      </c>
      <c r="V88" s="10">
        <f t="shared" si="59"/>
        <v>0.9835087761669054</v>
      </c>
      <c r="W88" s="10">
        <f t="shared" si="62"/>
        <v>0.761423413956672</v>
      </c>
      <c r="X88" s="11">
        <f t="shared" si="63"/>
        <v>40.410155885980565</v>
      </c>
    </row>
    <row r="89" spans="1:24" ht="13.5">
      <c r="A89" s="61">
        <v>28.2448</v>
      </c>
      <c r="B89" s="48" t="s">
        <v>180</v>
      </c>
      <c r="C89" s="25" t="s">
        <v>181</v>
      </c>
      <c r="D89" s="26">
        <f t="shared" si="47"/>
        <v>292.489716607915</v>
      </c>
      <c r="E89" s="26">
        <f t="shared" si="48"/>
        <v>5221.3508600317955</v>
      </c>
      <c r="F89" s="27">
        <v>3</v>
      </c>
      <c r="G89" s="35" t="s">
        <v>44</v>
      </c>
      <c r="H89" s="27" t="s">
        <v>42</v>
      </c>
      <c r="I89" s="51"/>
      <c r="J89" s="30">
        <f t="shared" si="49"/>
        <v>-66.95833333333333</v>
      </c>
      <c r="K89" s="31">
        <f t="shared" si="50"/>
        <v>46.520833333333336</v>
      </c>
      <c r="L89" s="32" t="str">
        <f t="shared" si="60"/>
        <v>JO57XJ</v>
      </c>
      <c r="M89" s="33">
        <f t="shared" si="56"/>
        <v>11.958333333333332</v>
      </c>
      <c r="N89" s="33">
        <f t="shared" si="51"/>
        <v>57.395833333333336</v>
      </c>
      <c r="O89" s="10">
        <f t="shared" si="57"/>
        <v>0.8424132142623957</v>
      </c>
      <c r="P89" s="10">
        <f t="shared" si="52"/>
        <v>0.7256246158418348</v>
      </c>
      <c r="Q89" s="10">
        <f t="shared" si="53"/>
        <v>0.5388320484493281</v>
      </c>
      <c r="R89" s="10">
        <f t="shared" si="54"/>
        <v>0.6880907766308089</v>
      </c>
      <c r="S89" s="10">
        <f t="shared" si="55"/>
        <v>0.19223651191951308</v>
      </c>
      <c r="T89" s="10">
        <f t="shared" si="61"/>
        <v>0.6825504050435401</v>
      </c>
      <c r="U89" s="10">
        <f t="shared" si="58"/>
        <v>0.8195496562598957</v>
      </c>
      <c r="V89" s="10">
        <f t="shared" si="59"/>
        <v>0.7308385215455595</v>
      </c>
      <c r="W89" s="10">
        <f t="shared" si="62"/>
        <v>0.3825176091813865</v>
      </c>
      <c r="X89" s="11">
        <f t="shared" si="63"/>
        <v>67.51028339208501</v>
      </c>
    </row>
    <row r="90" spans="1:24" ht="15">
      <c r="A90" s="61">
        <v>28.2462</v>
      </c>
      <c r="B90" s="48" t="s">
        <v>182</v>
      </c>
      <c r="C90" s="74" t="s">
        <v>864</v>
      </c>
      <c r="D90" s="26">
        <f t="shared" si="47"/>
        <v>208.4104112889237</v>
      </c>
      <c r="E90" s="26">
        <f t="shared" si="48"/>
        <v>1927.9668836851524</v>
      </c>
      <c r="G90" s="35"/>
      <c r="I90" s="51"/>
      <c r="J90" s="30">
        <f t="shared" si="49"/>
        <v>1.0416666666666667</v>
      </c>
      <c r="K90" s="31">
        <f t="shared" si="50"/>
        <v>41.520833333333336</v>
      </c>
      <c r="L90" s="32" t="str">
        <f t="shared" si="60"/>
        <v>JO57XJ</v>
      </c>
      <c r="M90" s="33">
        <f t="shared" si="56"/>
        <v>11.958333333333332</v>
      </c>
      <c r="N90" s="33">
        <f t="shared" si="51"/>
        <v>57.395833333333336</v>
      </c>
      <c r="O90" s="10">
        <f t="shared" si="57"/>
        <v>0.8424132142623957</v>
      </c>
      <c r="P90" s="10">
        <f t="shared" si="52"/>
        <v>0.6628923323914243</v>
      </c>
      <c r="Q90" s="10">
        <f t="shared" si="53"/>
        <v>0.5388320484493281</v>
      </c>
      <c r="R90" s="10">
        <f t="shared" si="54"/>
        <v>0.7487147358351226</v>
      </c>
      <c r="S90" s="10">
        <f t="shared" si="55"/>
        <v>0.9819036655178569</v>
      </c>
      <c r="T90" s="10">
        <f t="shared" si="61"/>
        <v>0.9545601239832034</v>
      </c>
      <c r="U90" s="10">
        <f t="shared" si="58"/>
        <v>0.3026160545730894</v>
      </c>
      <c r="V90" s="10">
        <f t="shared" si="59"/>
        <v>0.2980184049705173</v>
      </c>
      <c r="W90" s="10">
        <f t="shared" si="62"/>
        <v>-0.8795621320649466</v>
      </c>
      <c r="X90" s="11">
        <f t="shared" si="63"/>
        <v>151.5895887110763</v>
      </c>
    </row>
    <row r="91" spans="1:24" ht="13.5">
      <c r="A91" s="61">
        <v>28.248</v>
      </c>
      <c r="B91" s="48" t="s">
        <v>183</v>
      </c>
      <c r="C91" s="25" t="s">
        <v>865</v>
      </c>
      <c r="D91" s="26">
        <f t="shared" si="47"/>
        <v>291.9620778126209</v>
      </c>
      <c r="E91" s="26">
        <f t="shared" si="48"/>
        <v>5454.726988478114</v>
      </c>
      <c r="F91" s="27">
        <v>5</v>
      </c>
      <c r="G91" s="35"/>
      <c r="I91" s="51"/>
      <c r="J91" s="30">
        <f t="shared" si="49"/>
        <v>-68.70833333333333</v>
      </c>
      <c r="K91" s="31">
        <f t="shared" si="50"/>
        <v>44.770833333333336</v>
      </c>
      <c r="L91" s="32" t="str">
        <f t="shared" si="60"/>
        <v>JO57XJ</v>
      </c>
      <c r="M91" s="33">
        <f t="shared" si="56"/>
        <v>11.958333333333332</v>
      </c>
      <c r="N91" s="33">
        <f t="shared" si="51"/>
        <v>57.395833333333336</v>
      </c>
      <c r="O91" s="10">
        <f t="shared" si="57"/>
        <v>0.8424132142623957</v>
      </c>
      <c r="P91" s="10">
        <f t="shared" si="52"/>
        <v>0.7042729086002024</v>
      </c>
      <c r="Q91" s="10">
        <f t="shared" si="53"/>
        <v>0.5388320484493281</v>
      </c>
      <c r="R91" s="10">
        <f t="shared" si="54"/>
        <v>0.7099293417036733</v>
      </c>
      <c r="S91" s="10">
        <f t="shared" si="55"/>
        <v>0.16217792310556764</v>
      </c>
      <c r="T91" s="10">
        <f t="shared" si="61"/>
        <v>0.6553271604484913</v>
      </c>
      <c r="U91" s="10">
        <f t="shared" si="58"/>
        <v>0.8561806605679037</v>
      </c>
      <c r="V91" s="10">
        <f t="shared" si="59"/>
        <v>0.7553451613524226</v>
      </c>
      <c r="W91" s="10">
        <f t="shared" si="62"/>
        <v>0.3739928389856877</v>
      </c>
      <c r="X91" s="11">
        <f t="shared" si="63"/>
        <v>68.03792218737908</v>
      </c>
    </row>
    <row r="92" spans="1:24" ht="13.5">
      <c r="A92" s="61">
        <v>28.2504</v>
      </c>
      <c r="B92" s="45" t="s">
        <v>184</v>
      </c>
      <c r="C92" s="25" t="s">
        <v>866</v>
      </c>
      <c r="D92" s="26">
        <f t="shared" si="47"/>
        <v>164.05517417027994</v>
      </c>
      <c r="E92" s="26">
        <f t="shared" si="48"/>
        <v>9023.594526648427</v>
      </c>
      <c r="F92" s="27">
        <v>8</v>
      </c>
      <c r="G92" s="35" t="s">
        <v>41</v>
      </c>
      <c r="H92" s="27" t="s">
        <v>42</v>
      </c>
      <c r="I92" s="51" t="s">
        <v>937</v>
      </c>
      <c r="J92" s="30">
        <f t="shared" si="49"/>
        <v>29.041666666666668</v>
      </c>
      <c r="K92" s="31">
        <f t="shared" si="50"/>
        <v>-22.479166666666668</v>
      </c>
      <c r="L92" s="32" t="str">
        <f t="shared" si="60"/>
        <v>JO57XJ</v>
      </c>
      <c r="M92" s="33">
        <f t="shared" si="56"/>
        <v>11.958333333333332</v>
      </c>
      <c r="N92" s="33">
        <f t="shared" si="51"/>
        <v>57.395833333333336</v>
      </c>
      <c r="O92" s="10">
        <f t="shared" si="57"/>
        <v>0.8424132142623957</v>
      </c>
      <c r="P92" s="10">
        <f t="shared" si="52"/>
        <v>-0.3823474749969468</v>
      </c>
      <c r="Q92" s="10">
        <f t="shared" si="53"/>
        <v>0.5388320484493281</v>
      </c>
      <c r="R92" s="10">
        <f t="shared" si="54"/>
        <v>0.9240186190567045</v>
      </c>
      <c r="S92" s="10">
        <f t="shared" si="55"/>
        <v>0.9558785072229395</v>
      </c>
      <c r="T92" s="10">
        <f t="shared" si="61"/>
        <v>0.1538285925991723</v>
      </c>
      <c r="U92" s="10">
        <f t="shared" si="58"/>
        <v>1.416354501122026</v>
      </c>
      <c r="V92" s="10">
        <f t="shared" si="59"/>
        <v>0.9880975478660787</v>
      </c>
      <c r="W92" s="10">
        <f t="shared" si="62"/>
        <v>-0.9615266809639103</v>
      </c>
      <c r="X92" s="11">
        <f t="shared" si="63"/>
        <v>164.05517417027994</v>
      </c>
    </row>
    <row r="93" spans="1:24" ht="13.5">
      <c r="A93" s="61">
        <v>28.2547</v>
      </c>
      <c r="B93" s="48" t="s">
        <v>185</v>
      </c>
      <c r="C93" s="25" t="s">
        <v>867</v>
      </c>
      <c r="D93" s="26">
        <f aca="true" t="shared" si="64" ref="D93:D99">IF(AND(M93&gt;J93,X93&lt;180),SUM(360,-X93),X93)</f>
        <v>289.6988943532105</v>
      </c>
      <c r="E93" s="26">
        <f aca="true" t="shared" si="65" ref="E93:E99">PRODUCT(6371,ACOS(SUM(PRODUCT(COS(PRODUCT(PI()/180,N93)),COS(PRODUCT(PI()/180,K93)),COS(PRODUCT(PI()/180,SUM(J93,-M93)))),PRODUCT(SIN(PRODUCT(PI()/180,N93)),SIN(PRODUCT(PI()/180,K93))))))</f>
        <v>7459.79762708531</v>
      </c>
      <c r="F93" s="27">
        <v>20</v>
      </c>
      <c r="G93" s="28" t="s">
        <v>44</v>
      </c>
      <c r="H93" s="27" t="s">
        <v>42</v>
      </c>
      <c r="I93" s="51"/>
      <c r="J93" s="30">
        <f aca="true" t="shared" si="66" ref="J93:J99">SUM(SUM(-180,PRODUCT(2,SUM(CODE(MID(C93,1,1)),-65),10)),PRODUCT((SUM(CODE(MID(C93,3,1)),-48)),2),PRODUCT(SUM(CODE(MID(C93,5,1)),-65),1/12),1/24)</f>
        <v>-81.45833333333333</v>
      </c>
      <c r="K93" s="31">
        <f aca="true" t="shared" si="67" ref="K93:K99">SUM(SUM(-90,PRODUCT(SUM(CODE(MID(C93,2,1)),-65),10)),SUM(CODE(MID(C93,4,1)),-48),PRODUCT(SUM(CODE(RIGHT(C93,1)),-65),1/24),1/48)</f>
        <v>29.6875</v>
      </c>
      <c r="L93" s="32" t="str">
        <f aca="true" t="shared" si="68" ref="L93:L98">G$1</f>
        <v>JO57XJ</v>
      </c>
      <c r="M93" s="33">
        <f t="shared" si="56"/>
        <v>11.958333333333332</v>
      </c>
      <c r="N93" s="33">
        <f aca="true" t="shared" si="69" ref="N93:N99">SUM(SUM(-90,PRODUCT(SUM(CODE(MID(L93,2,1)),-65),10)),SUM(CODE(MID(L93,4,1)),-48),PRODUCT(SUM(CODE(RIGHT(L93,1)),-65),1/24),1/48)</f>
        <v>57.395833333333336</v>
      </c>
      <c r="O93" s="10">
        <f t="shared" si="57"/>
        <v>0.8424132142623957</v>
      </c>
      <c r="P93" s="10">
        <f aca="true" t="shared" si="70" ref="P93:P99">SIN(PRODUCT(PI()/180,K93))</f>
        <v>0.49526915064394944</v>
      </c>
      <c r="Q93" s="10">
        <f aca="true" t="shared" si="71" ref="Q93:Q99">COS(PRODUCT(PI()/180,N93))</f>
        <v>0.5388320484493281</v>
      </c>
      <c r="R93" s="10">
        <f aca="true" t="shared" si="72" ref="R93:R99">COS(PRODUCT(PI()/180,K93))</f>
        <v>0.8687395860788323</v>
      </c>
      <c r="S93" s="10">
        <f aca="true" t="shared" si="73" ref="S93:S99">COS(PRODUCT(PI()/180,SUM(J93,-M93)))</f>
        <v>-0.05959674725809723</v>
      </c>
      <c r="T93" s="10">
        <f aca="true" t="shared" si="74" ref="T93:T99">SUM(PRODUCT(P93,O93),PRODUCT(R93,Q93,S93))</f>
        <v>0.38932375779099027</v>
      </c>
      <c r="U93" s="10">
        <f t="shared" si="58"/>
        <v>1.170899015395591</v>
      </c>
      <c r="V93" s="10">
        <f t="shared" si="59"/>
        <v>0.9211009779712007</v>
      </c>
      <c r="W93" s="10">
        <f aca="true" t="shared" si="75" ref="W93:W99">PRODUCT(SUM(P93,-PRODUCT(O93,T93)),PRODUCT(1/Q93,1/V93))</f>
        <v>0.33707709063672586</v>
      </c>
      <c r="X93" s="11">
        <f aca="true" t="shared" si="76" ref="X93:X99">IF(J93=M93,IF(K93&gt;N93,0,180),PRODUCT(180,1/PI(),ACOS(W93)))</f>
        <v>70.30110564678948</v>
      </c>
    </row>
    <row r="94" spans="1:24" ht="13.5">
      <c r="A94" s="61">
        <v>28.2557</v>
      </c>
      <c r="B94" s="45" t="s">
        <v>1020</v>
      </c>
      <c r="C94" s="58" t="s">
        <v>1021</v>
      </c>
      <c r="D94" s="26">
        <f t="shared" si="64"/>
        <v>207.22301637111735</v>
      </c>
      <c r="E94" s="26">
        <f t="shared" si="65"/>
        <v>1913.9869840194942</v>
      </c>
      <c r="F94" s="27">
        <v>5</v>
      </c>
      <c r="G94" s="35" t="s">
        <v>44</v>
      </c>
      <c r="H94" s="27" t="s">
        <v>42</v>
      </c>
      <c r="I94" s="51" t="s">
        <v>1022</v>
      </c>
      <c r="J94" s="30">
        <f t="shared" si="66"/>
        <v>1.5416666666666667</v>
      </c>
      <c r="K94" s="31">
        <f t="shared" si="67"/>
        <v>41.520833333333336</v>
      </c>
      <c r="L94" s="32" t="str">
        <f t="shared" si="68"/>
        <v>JO57XJ</v>
      </c>
      <c r="M94" s="33">
        <f t="shared" si="56"/>
        <v>11.958333333333332</v>
      </c>
      <c r="N94" s="33">
        <f t="shared" si="69"/>
        <v>57.395833333333336</v>
      </c>
      <c r="O94" s="10">
        <f t="shared" si="57"/>
        <v>0.8424132142623957</v>
      </c>
      <c r="P94" s="10">
        <f t="shared" si="70"/>
        <v>0.6628923323914243</v>
      </c>
      <c r="Q94" s="10">
        <f t="shared" si="71"/>
        <v>0.5388320484493281</v>
      </c>
      <c r="R94" s="10">
        <f t="shared" si="72"/>
        <v>0.7487147358351226</v>
      </c>
      <c r="S94" s="10">
        <f t="shared" si="73"/>
        <v>0.9835189183104177</v>
      </c>
      <c r="T94" s="10">
        <f t="shared" si="74"/>
        <v>0.955211767831809</v>
      </c>
      <c r="U94" s="10">
        <f t="shared" si="58"/>
        <v>0.300421752318238</v>
      </c>
      <c r="V94" s="10">
        <f t="shared" si="59"/>
        <v>0.2959230957455502</v>
      </c>
      <c r="W94" s="10">
        <f t="shared" si="75"/>
        <v>-0.889232680058082</v>
      </c>
      <c r="X94" s="11">
        <f t="shared" si="76"/>
        <v>152.77698362888265</v>
      </c>
    </row>
    <row r="95" spans="1:24" ht="13.5">
      <c r="A95" s="61">
        <v>28.2565</v>
      </c>
      <c r="B95" s="25" t="s">
        <v>868</v>
      </c>
      <c r="C95" s="25" t="s">
        <v>869</v>
      </c>
      <c r="D95" s="26">
        <f t="shared" si="64"/>
        <v>76.43377815620057</v>
      </c>
      <c r="E95" s="26">
        <f t="shared" si="65"/>
        <v>15908.57674798146</v>
      </c>
      <c r="F95" s="27">
        <v>20</v>
      </c>
      <c r="G95" s="28" t="s">
        <v>44</v>
      </c>
      <c r="H95" s="27" t="s">
        <v>42</v>
      </c>
      <c r="I95" s="51"/>
      <c r="J95" s="30">
        <f t="shared" si="66"/>
        <v>145.20833333333331</v>
      </c>
      <c r="K95" s="31">
        <f t="shared" si="67"/>
        <v>-36.6875</v>
      </c>
      <c r="L95" s="32" t="str">
        <f t="shared" si="68"/>
        <v>JO57XJ</v>
      </c>
      <c r="M95" s="33">
        <f t="shared" si="56"/>
        <v>11.958333333333332</v>
      </c>
      <c r="N95" s="33">
        <f t="shared" si="69"/>
        <v>57.395833333333336</v>
      </c>
      <c r="O95" s="10">
        <f t="shared" si="57"/>
        <v>0.8424132142623957</v>
      </c>
      <c r="P95" s="10">
        <f t="shared" si="70"/>
        <v>-0.5974502124438051</v>
      </c>
      <c r="Q95" s="10">
        <f t="shared" si="71"/>
        <v>0.5388320484493281</v>
      </c>
      <c r="R95" s="10">
        <f t="shared" si="72"/>
        <v>0.8019060067432169</v>
      </c>
      <c r="S95" s="10">
        <f t="shared" si="73"/>
        <v>-0.6851829903263589</v>
      </c>
      <c r="T95" s="10">
        <f t="shared" si="74"/>
        <v>-0.7993624921526552</v>
      </c>
      <c r="U95" s="10">
        <f t="shared" si="58"/>
        <v>2.4970297830766692</v>
      </c>
      <c r="V95" s="10">
        <f t="shared" si="59"/>
        <v>0.6008490710149234</v>
      </c>
      <c r="W95" s="10">
        <f t="shared" si="75"/>
        <v>0.23456906234500005</v>
      </c>
      <c r="X95" s="11">
        <f t="shared" si="76"/>
        <v>76.43377815620057</v>
      </c>
    </row>
    <row r="96" spans="1:24" ht="13.5">
      <c r="A96" s="61">
        <v>28.2576</v>
      </c>
      <c r="B96" s="45" t="s">
        <v>186</v>
      </c>
      <c r="C96" s="25" t="s">
        <v>187</v>
      </c>
      <c r="D96" s="26">
        <f t="shared" si="64"/>
        <v>189.6645035662847</v>
      </c>
      <c r="E96" s="26">
        <f t="shared" si="65"/>
        <v>1320.8694751587739</v>
      </c>
      <c r="F96" s="27">
        <v>40</v>
      </c>
      <c r="G96" s="28" t="s">
        <v>41</v>
      </c>
      <c r="H96" s="27" t="s">
        <v>42</v>
      </c>
      <c r="I96" s="51" t="s">
        <v>955</v>
      </c>
      <c r="J96" s="30">
        <f t="shared" si="66"/>
        <v>9.125</v>
      </c>
      <c r="K96" s="31">
        <f t="shared" si="67"/>
        <v>45.645833333333336</v>
      </c>
      <c r="L96" s="32" t="str">
        <f t="shared" si="68"/>
        <v>JO57XJ</v>
      </c>
      <c r="M96" s="33">
        <f t="shared" si="56"/>
        <v>11.958333333333332</v>
      </c>
      <c r="N96" s="33">
        <f t="shared" si="69"/>
        <v>57.395833333333336</v>
      </c>
      <c r="O96" s="10">
        <f t="shared" si="57"/>
        <v>0.8424132142623957</v>
      </c>
      <c r="P96" s="10">
        <f t="shared" si="70"/>
        <v>0.715032141468114</v>
      </c>
      <c r="Q96" s="10">
        <f t="shared" si="71"/>
        <v>0.5388320484493281</v>
      </c>
      <c r="R96" s="10">
        <f t="shared" si="72"/>
        <v>0.6990915795999284</v>
      </c>
      <c r="S96" s="10">
        <f t="shared" si="73"/>
        <v>0.9987775486691226</v>
      </c>
      <c r="T96" s="10">
        <f t="shared" si="74"/>
        <v>0.9785849836891042</v>
      </c>
      <c r="U96" s="10">
        <f t="shared" si="58"/>
        <v>0.20732529825125945</v>
      </c>
      <c r="V96" s="10">
        <f t="shared" si="59"/>
        <v>0.20584321630356373</v>
      </c>
      <c r="W96" s="10">
        <f t="shared" si="75"/>
        <v>-0.9858076640821621</v>
      </c>
      <c r="X96" s="11">
        <f t="shared" si="76"/>
        <v>170.3354964337153</v>
      </c>
    </row>
    <row r="97" spans="1:24" ht="13.5">
      <c r="A97" s="61">
        <v>28.2593</v>
      </c>
      <c r="B97" s="25" t="s">
        <v>188</v>
      </c>
      <c r="C97" s="25" t="s">
        <v>870</v>
      </c>
      <c r="D97" s="26">
        <f t="shared" si="64"/>
        <v>81.02535929115552</v>
      </c>
      <c r="E97" s="26">
        <f t="shared" si="65"/>
        <v>15362.21111456991</v>
      </c>
      <c r="F97" s="27">
        <v>10</v>
      </c>
      <c r="G97" s="28" t="s">
        <v>41</v>
      </c>
      <c r="H97" s="27" t="s">
        <v>42</v>
      </c>
      <c r="I97" s="51"/>
      <c r="J97" s="30">
        <f t="shared" si="66"/>
        <v>138.54166666666666</v>
      </c>
      <c r="K97" s="31">
        <f t="shared" si="67"/>
        <v>-34.854166666666664</v>
      </c>
      <c r="L97" s="32" t="str">
        <f t="shared" si="68"/>
        <v>JO57XJ</v>
      </c>
      <c r="M97" s="33">
        <f t="shared" si="56"/>
        <v>11.958333333333332</v>
      </c>
      <c r="N97" s="33">
        <f t="shared" si="69"/>
        <v>57.395833333333336</v>
      </c>
      <c r="O97" s="10">
        <f t="shared" si="57"/>
        <v>0.8424132142623957</v>
      </c>
      <c r="P97" s="10">
        <f t="shared" si="70"/>
        <v>-0.5714896160525831</v>
      </c>
      <c r="Q97" s="10">
        <f t="shared" si="71"/>
        <v>0.5388320484493281</v>
      </c>
      <c r="R97" s="10">
        <f t="shared" si="72"/>
        <v>0.8206092972566611</v>
      </c>
      <c r="S97" s="10">
        <f t="shared" si="73"/>
        <v>-0.5959913196065985</v>
      </c>
      <c r="T97" s="10">
        <f t="shared" si="74"/>
        <v>-0.7449602369777318</v>
      </c>
      <c r="U97" s="10">
        <f t="shared" si="58"/>
        <v>2.4112715609119304</v>
      </c>
      <c r="V97" s="10">
        <f t="shared" si="59"/>
        <v>0.6671088706666114</v>
      </c>
      <c r="W97" s="10">
        <f t="shared" si="75"/>
        <v>0.1559972957842524</v>
      </c>
      <c r="X97" s="11">
        <f t="shared" si="76"/>
        <v>81.02535929115552</v>
      </c>
    </row>
    <row r="98" spans="1:24" ht="13.5">
      <c r="A98" s="61">
        <v>28.2618</v>
      </c>
      <c r="B98" s="25" t="s">
        <v>189</v>
      </c>
      <c r="C98" s="25" t="s">
        <v>871</v>
      </c>
      <c r="D98" s="26">
        <f t="shared" si="64"/>
        <v>67.04599575235589</v>
      </c>
      <c r="E98" s="26">
        <f t="shared" si="65"/>
        <v>15980.084784410556</v>
      </c>
      <c r="F98" s="27">
        <v>25</v>
      </c>
      <c r="G98" s="28" t="s">
        <v>44</v>
      </c>
      <c r="H98" s="27" t="s">
        <v>42</v>
      </c>
      <c r="I98" s="51"/>
      <c r="J98" s="30">
        <f t="shared" si="66"/>
        <v>151.04166666666666</v>
      </c>
      <c r="K98" s="31">
        <f t="shared" si="67"/>
        <v>-33.6875</v>
      </c>
      <c r="L98" s="32" t="str">
        <f t="shared" si="68"/>
        <v>JO57XJ</v>
      </c>
      <c r="M98" s="33">
        <f t="shared" si="56"/>
        <v>11.958333333333332</v>
      </c>
      <c r="N98" s="33">
        <f t="shared" si="69"/>
        <v>57.395833333333336</v>
      </c>
      <c r="O98" s="10">
        <f t="shared" si="57"/>
        <v>0.8424132142623957</v>
      </c>
      <c r="P98" s="10">
        <f t="shared" si="70"/>
        <v>-0.5546629100119117</v>
      </c>
      <c r="Q98" s="10">
        <f t="shared" si="71"/>
        <v>0.5388320484493281</v>
      </c>
      <c r="R98" s="10">
        <f t="shared" si="72"/>
        <v>0.8320751506066733</v>
      </c>
      <c r="S98" s="10">
        <f t="shared" si="73"/>
        <v>-0.7556629808092533</v>
      </c>
      <c r="T98" s="10">
        <f t="shared" si="74"/>
        <v>-0.8060559236657943</v>
      </c>
      <c r="U98" s="10">
        <f t="shared" si="58"/>
        <v>2.508253772470657</v>
      </c>
      <c r="V98" s="10">
        <f t="shared" si="59"/>
        <v>0.5918393767934703</v>
      </c>
      <c r="W98" s="10">
        <f t="shared" si="75"/>
        <v>0.38999204224523387</v>
      </c>
      <c r="X98" s="11">
        <f t="shared" si="76"/>
        <v>67.04599575235589</v>
      </c>
    </row>
    <row r="99" spans="1:24" ht="13.5">
      <c r="A99" s="61">
        <v>28.2632</v>
      </c>
      <c r="B99" s="25" t="s">
        <v>756</v>
      </c>
      <c r="C99" s="25" t="s">
        <v>757</v>
      </c>
      <c r="D99" s="26">
        <f t="shared" si="64"/>
        <v>213.94076498537015</v>
      </c>
      <c r="E99" s="26">
        <f t="shared" si="65"/>
        <v>2179.6390415462924</v>
      </c>
      <c r="F99" s="27">
        <v>5</v>
      </c>
      <c r="G99" s="28" t="s">
        <v>41</v>
      </c>
      <c r="H99" s="27" t="s">
        <v>42</v>
      </c>
      <c r="I99" s="51" t="s">
        <v>1023</v>
      </c>
      <c r="J99" s="30">
        <f t="shared" si="66"/>
        <v>-2.2083333333333335</v>
      </c>
      <c r="K99" s="31">
        <f t="shared" si="67"/>
        <v>40.0625</v>
      </c>
      <c r="L99" s="32" t="str">
        <f aca="true" t="shared" si="77" ref="L99:L104">G$1</f>
        <v>JO57XJ</v>
      </c>
      <c r="M99" s="33">
        <f>SUM(SUM(-180,PRODUCT(2,SUM(CODE(MID(L99,1,1)),-65),10)),PRODUCT((SUM(CODE(MID(L99,3,1)),-48)),2),PRODUCT(SUM(CODE(MID(L99,5,1)),-65),1/12),1/24)</f>
        <v>11.958333333333332</v>
      </c>
      <c r="N99" s="33">
        <f t="shared" si="69"/>
        <v>57.395833333333336</v>
      </c>
      <c r="O99" s="10">
        <f>SIN(PRODUCT(PI()/180,N99))</f>
        <v>0.8424132142623957</v>
      </c>
      <c r="P99" s="10">
        <f t="shared" si="70"/>
        <v>0.6436228519498922</v>
      </c>
      <c r="Q99" s="10">
        <f t="shared" si="71"/>
        <v>0.5388320484493281</v>
      </c>
      <c r="R99" s="10">
        <f t="shared" si="72"/>
        <v>0.7653428149841658</v>
      </c>
      <c r="S99" s="10">
        <f t="shared" si="73"/>
        <v>0.969587899878116</v>
      </c>
      <c r="T99" s="10">
        <f t="shared" si="74"/>
        <v>0.9420459486658808</v>
      </c>
      <c r="U99" s="10">
        <f>ACOS(T99)</f>
        <v>0.3421188261727033</v>
      </c>
      <c r="V99" s="10">
        <f>SIN(U99)</f>
        <v>0.33548387532368934</v>
      </c>
      <c r="W99" s="10">
        <f t="shared" si="75"/>
        <v>-0.8296152487664136</v>
      </c>
      <c r="X99" s="11">
        <f t="shared" si="76"/>
        <v>146.05923501462985</v>
      </c>
    </row>
    <row r="100" spans="1:24" ht="13.5">
      <c r="A100" s="61">
        <v>28.2635</v>
      </c>
      <c r="B100" s="48" t="s">
        <v>190</v>
      </c>
      <c r="C100" s="25" t="s">
        <v>191</v>
      </c>
      <c r="D100" s="26">
        <f aca="true" t="shared" si="78" ref="D100:D112">IF(AND(M100&gt;J100,X100&lt;180),SUM(360,-X100),X100)</f>
        <v>90.94206817655241</v>
      </c>
      <c r="E100" s="26">
        <f aca="true" t="shared" si="79" ref="E100:E112">PRODUCT(6371,ACOS(SUM(PRODUCT(COS(PRODUCT(PI()/180,N100)),COS(PRODUCT(PI()/180,K100)),COS(PRODUCT(PI()/180,SUM(J100,-M100)))),PRODUCT(SIN(PRODUCT(PI()/180,N100)),SIN(PRODUCT(PI()/180,K100))))))</f>
        <v>1584.1026844923183</v>
      </c>
      <c r="I100" s="51" t="s">
        <v>1032</v>
      </c>
      <c r="J100" s="30">
        <f aca="true" t="shared" si="80" ref="J100:J112">SUM(SUM(-180,PRODUCT(2,SUM(CODE(MID(C100,1,1)),-65),10)),PRODUCT((SUM(CODE(MID(C100,3,1)),-48)),2),PRODUCT(SUM(CODE(MID(C100,5,1)),-65),1/12),1/24)</f>
        <v>37.041666666666664</v>
      </c>
      <c r="K100" s="31">
        <f aca="true" t="shared" si="81" ref="K100:K112">SUM(SUM(-90,PRODUCT(SUM(CODE(MID(C100,2,1)),-65),10)),SUM(CODE(MID(C100,4,1)),-48),PRODUCT(SUM(CODE(RIGHT(C100,1)),-65),1/24),1/48)</f>
        <v>54.520833333333336</v>
      </c>
      <c r="L100" s="32" t="str">
        <f t="shared" si="77"/>
        <v>JO57XJ</v>
      </c>
      <c r="M100" s="33">
        <f>SUM(SUM(-180,PRODUCT(2,SUM(CODE(MID(L100,1,1)),-65),10)),PRODUCT((SUM(CODE(MID(L100,3,1)),-48)),2),PRODUCT(SUM(CODE(MID(L100,5,1)),-65),1/12),1/24)</f>
        <v>11.958333333333332</v>
      </c>
      <c r="N100" s="33">
        <f aca="true" t="shared" si="82" ref="N100:N112">SUM(SUM(-90,PRODUCT(SUM(CODE(MID(L100,2,1)),-65),10)),SUM(CODE(MID(L100,4,1)),-48),PRODUCT(SUM(CODE(RIGHT(L100,1)),-65),1/24),1/48)</f>
        <v>57.395833333333336</v>
      </c>
      <c r="O100" s="10">
        <f>SIN(PRODUCT(PI()/180,N100))</f>
        <v>0.8424132142623957</v>
      </c>
      <c r="P100" s="10">
        <f aca="true" t="shared" si="83" ref="P100:P112">SIN(PRODUCT(PI()/180,K100))</f>
        <v>0.814326614086767</v>
      </c>
      <c r="Q100" s="10">
        <f aca="true" t="shared" si="84" ref="Q100:Q112">COS(PRODUCT(PI()/180,N100))</f>
        <v>0.5388320484493281</v>
      </c>
      <c r="R100" s="10">
        <f aca="true" t="shared" si="85" ref="R100:R112">COS(PRODUCT(PI()/180,K100))</f>
        <v>0.580406896573414</v>
      </c>
      <c r="S100" s="10">
        <f aca="true" t="shared" si="86" ref="S100:S112">COS(PRODUCT(PI()/180,SUM(J100,-M100)))</f>
        <v>0.905692155306817</v>
      </c>
      <c r="T100" s="10">
        <f aca="true" t="shared" si="87" ref="T100:T110">SUM(PRODUCT(P100,O100),PRODUCT(R100,Q100,S100))</f>
        <v>0.9692473288527672</v>
      </c>
      <c r="U100" s="10">
        <f>ACOS(T100)</f>
        <v>0.24864270671673494</v>
      </c>
      <c r="V100" s="10">
        <f>SIN(U100)</f>
        <v>0.24608863344692636</v>
      </c>
      <c r="W100" s="10">
        <f aca="true" t="shared" si="88" ref="W100:W110">PRODUCT(SUM(P100,-PRODUCT(O100,T100)),PRODUCT(1/Q100,1/V100))</f>
        <v>-0.016441450623262802</v>
      </c>
      <c r="X100" s="11">
        <f aca="true" t="shared" si="89" ref="X100:X110">IF(J100=M100,IF(K100&gt;N100,0,180),PRODUCT(180,1/PI(),ACOS(W100)))</f>
        <v>90.94206817655241</v>
      </c>
    </row>
    <row r="101" spans="1:24" ht="13.5">
      <c r="A101" s="61">
        <v>28.264</v>
      </c>
      <c r="B101" s="48" t="s">
        <v>192</v>
      </c>
      <c r="C101" s="25" t="s">
        <v>872</v>
      </c>
      <c r="D101" s="26">
        <f t="shared" si="78"/>
        <v>97.81806127155517</v>
      </c>
      <c r="E101" s="26">
        <f t="shared" si="79"/>
        <v>13760.667879308337</v>
      </c>
      <c r="F101" s="27">
        <v>20</v>
      </c>
      <c r="G101" s="28" t="s">
        <v>44</v>
      </c>
      <c r="H101" s="27" t="s">
        <v>42</v>
      </c>
      <c r="I101" s="51"/>
      <c r="J101" s="30">
        <f t="shared" si="80"/>
        <v>115.875</v>
      </c>
      <c r="K101" s="31">
        <f t="shared" si="81"/>
        <v>-31.9375</v>
      </c>
      <c r="L101" s="32" t="str">
        <f t="shared" si="77"/>
        <v>JO57XJ</v>
      </c>
      <c r="M101" s="33">
        <f>SUM(SUM(-180,PRODUCT(2,SUM(CODE(MID(L101,1,1)),-65),10)),PRODUCT((SUM(CODE(MID(L101,3,1)),-48)),2),PRODUCT(SUM(CODE(MID(L101,5,1)),-65),1/12),1/24)</f>
        <v>11.958333333333332</v>
      </c>
      <c r="N101" s="33">
        <f t="shared" si="82"/>
        <v>57.395833333333336</v>
      </c>
      <c r="O101" s="10">
        <f>SIN(PRODUCT(PI()/180,N101))</f>
        <v>0.8424132142623957</v>
      </c>
      <c r="P101" s="10">
        <f t="shared" si="83"/>
        <v>-0.5289938721697794</v>
      </c>
      <c r="Q101" s="10">
        <f t="shared" si="84"/>
        <v>0.5388320484493281</v>
      </c>
      <c r="R101" s="10">
        <f t="shared" si="85"/>
        <v>0.8486256437362844</v>
      </c>
      <c r="S101" s="10">
        <f t="shared" si="86"/>
        <v>-0.24051040228816825</v>
      </c>
      <c r="T101" s="10">
        <f t="shared" si="87"/>
        <v>-0.5556088247020183</v>
      </c>
      <c r="U101" s="10">
        <f>ACOS(T101)</f>
        <v>2.1598913638845296</v>
      </c>
      <c r="V101" s="10">
        <f>SIN(U101)</f>
        <v>0.8314438248692704</v>
      </c>
      <c r="W101" s="10">
        <f t="shared" si="88"/>
        <v>-0.13602787779608821</v>
      </c>
      <c r="X101" s="11">
        <f t="shared" si="89"/>
        <v>97.81806127155517</v>
      </c>
    </row>
    <row r="102" spans="1:24" ht="13.5">
      <c r="A102" s="61">
        <v>28.265</v>
      </c>
      <c r="B102" s="45" t="s">
        <v>193</v>
      </c>
      <c r="C102" s="25" t="s">
        <v>194</v>
      </c>
      <c r="D102" s="26">
        <f t="shared" si="78"/>
        <v>174.70646683074062</v>
      </c>
      <c r="E102" s="26">
        <f t="shared" si="79"/>
        <v>1087.8420277933283</v>
      </c>
      <c r="F102" s="27">
        <v>5</v>
      </c>
      <c r="G102" s="28" t="s">
        <v>53</v>
      </c>
      <c r="H102" s="27" t="s">
        <v>873</v>
      </c>
      <c r="I102" s="51" t="s">
        <v>993</v>
      </c>
      <c r="J102" s="30">
        <f t="shared" si="80"/>
        <v>13.291666666666666</v>
      </c>
      <c r="K102" s="31">
        <f t="shared" si="81"/>
        <v>47.645833333333336</v>
      </c>
      <c r="L102" s="32" t="str">
        <f t="shared" si="77"/>
        <v>JO57XJ</v>
      </c>
      <c r="M102" s="33">
        <f>SUM(SUM(-180,PRODUCT(2,SUM(CODE(MID(L102,1,1)),-65),10)),PRODUCT((SUM(CODE(MID(L102,3,1)),-48)),2),PRODUCT(SUM(CODE(MID(L102,5,1)),-65),1/12),1/24)</f>
        <v>11.958333333333332</v>
      </c>
      <c r="N102" s="33">
        <f t="shared" si="82"/>
        <v>57.395833333333336</v>
      </c>
      <c r="O102" s="10">
        <f>SIN(PRODUCT(PI()/180,N102))</f>
        <v>0.8424132142623957</v>
      </c>
      <c r="P102" s="10">
        <f t="shared" si="83"/>
        <v>0.7389945074840474</v>
      </c>
      <c r="Q102" s="10">
        <f t="shared" si="84"/>
        <v>0.5388320484493281</v>
      </c>
      <c r="R102" s="10">
        <f t="shared" si="85"/>
        <v>0.6737114500351098</v>
      </c>
      <c r="S102" s="10">
        <f t="shared" si="86"/>
        <v>0.9997292411794617</v>
      </c>
      <c r="T102" s="10">
        <f t="shared" si="87"/>
        <v>0.9854577689164937</v>
      </c>
      <c r="U102" s="10">
        <f>ACOS(T102)</f>
        <v>0.17074902335478392</v>
      </c>
      <c r="V102" s="10">
        <f>SIN(U102)</f>
        <v>0.1699205275478112</v>
      </c>
      <c r="W102" s="10">
        <f t="shared" si="88"/>
        <v>-0.9957351174784816</v>
      </c>
      <c r="X102" s="11">
        <f t="shared" si="89"/>
        <v>174.70646683074062</v>
      </c>
    </row>
    <row r="103" spans="1:24" ht="15">
      <c r="A103" s="61">
        <v>28.2667</v>
      </c>
      <c r="B103" s="25" t="s">
        <v>195</v>
      </c>
      <c r="C103" s="74" t="s">
        <v>874</v>
      </c>
      <c r="D103" s="26">
        <f t="shared" si="78"/>
        <v>148.51464455561182</v>
      </c>
      <c r="E103" s="26">
        <f t="shared" si="79"/>
        <v>1842.422443933302</v>
      </c>
      <c r="F103" s="27">
        <v>10</v>
      </c>
      <c r="G103" s="35" t="s">
        <v>41</v>
      </c>
      <c r="H103" s="27" t="s">
        <v>42</v>
      </c>
      <c r="I103" s="51"/>
      <c r="J103" s="30">
        <f t="shared" si="80"/>
        <v>23.625</v>
      </c>
      <c r="K103" s="31">
        <f t="shared" si="81"/>
        <v>42.5625</v>
      </c>
      <c r="L103" s="32" t="str">
        <f t="shared" si="77"/>
        <v>JO57XJ</v>
      </c>
      <c r="M103" s="33">
        <f aca="true" t="shared" si="90" ref="M103:M114">SUM(SUM(-180,PRODUCT(2,SUM(CODE(MID(L103,1,1)),-65),10)),PRODUCT((SUM(CODE(MID(L103,3,1)),-48)),2),PRODUCT(SUM(CODE(MID(L103,5,1)),-65),1/12),1/24)</f>
        <v>11.958333333333332</v>
      </c>
      <c r="N103" s="33">
        <f t="shared" si="82"/>
        <v>57.395833333333336</v>
      </c>
      <c r="O103" s="10">
        <f aca="true" t="shared" si="91" ref="O103:O114">SIN(PRODUCT(PI()/180,N103))</f>
        <v>0.8424132142623957</v>
      </c>
      <c r="P103" s="10">
        <f t="shared" si="83"/>
        <v>0.6763940503240542</v>
      </c>
      <c r="Q103" s="10">
        <f t="shared" si="84"/>
        <v>0.5388320484493281</v>
      </c>
      <c r="R103" s="10">
        <f t="shared" si="85"/>
        <v>0.736539943713999</v>
      </c>
      <c r="S103" s="10">
        <f t="shared" si="86"/>
        <v>0.9793406217655515</v>
      </c>
      <c r="T103" s="10">
        <f t="shared" si="87"/>
        <v>0.9584754978302301</v>
      </c>
      <c r="U103" s="10">
        <f aca="true" t="shared" si="92" ref="U103:U114">ACOS(T103)</f>
        <v>0.28918889404070036</v>
      </c>
      <c r="V103" s="10">
        <f aca="true" t="shared" si="93" ref="V103:V114">SIN(U103)</f>
        <v>0.285174893809207</v>
      </c>
      <c r="W103" s="10">
        <f t="shared" si="88"/>
        <v>-0.852773684894649</v>
      </c>
      <c r="X103" s="11">
        <f t="shared" si="89"/>
        <v>148.51464455561182</v>
      </c>
    </row>
    <row r="104" spans="1:24" ht="13.5">
      <c r="A104" s="61">
        <v>28.2675</v>
      </c>
      <c r="B104" s="45" t="s">
        <v>196</v>
      </c>
      <c r="C104" s="25" t="s">
        <v>319</v>
      </c>
      <c r="D104" s="26">
        <f t="shared" si="78"/>
        <v>32.18655786606796</v>
      </c>
      <c r="E104" s="26">
        <f t="shared" si="79"/>
        <v>1270.1772333342667</v>
      </c>
      <c r="F104" s="27">
        <v>20</v>
      </c>
      <c r="G104" s="35" t="s">
        <v>44</v>
      </c>
      <c r="H104" s="27" t="s">
        <v>42</v>
      </c>
      <c r="I104" s="51" t="s">
        <v>995</v>
      </c>
      <c r="J104" s="30">
        <f t="shared" si="80"/>
        <v>27.208333333333336</v>
      </c>
      <c r="K104" s="31">
        <f t="shared" si="81"/>
        <v>66.35416666666666</v>
      </c>
      <c r="L104" s="32" t="str">
        <f t="shared" si="77"/>
        <v>JO57XJ</v>
      </c>
      <c r="M104" s="33">
        <f t="shared" si="90"/>
        <v>11.958333333333332</v>
      </c>
      <c r="N104" s="33">
        <f t="shared" si="82"/>
        <v>57.395833333333336</v>
      </c>
      <c r="O104" s="10">
        <f t="shared" si="91"/>
        <v>0.8424132142623957</v>
      </c>
      <c r="P104" s="10">
        <f t="shared" si="83"/>
        <v>0.9160421801669003</v>
      </c>
      <c r="Q104" s="10">
        <f t="shared" si="84"/>
        <v>0.5388320484493281</v>
      </c>
      <c r="R104" s="10">
        <f t="shared" si="85"/>
        <v>0.40108194194587243</v>
      </c>
      <c r="S104" s="10">
        <f t="shared" si="86"/>
        <v>0.9647873238288129</v>
      </c>
      <c r="T104" s="10">
        <f t="shared" si="87"/>
        <v>0.9801918259341371</v>
      </c>
      <c r="U104" s="10">
        <f t="shared" si="92"/>
        <v>0.1993685815938262</v>
      </c>
      <c r="V104" s="10">
        <f t="shared" si="93"/>
        <v>0.19805045915599945</v>
      </c>
      <c r="W104" s="10">
        <f t="shared" si="88"/>
        <v>0.8463181606728484</v>
      </c>
      <c r="X104" s="11">
        <f t="shared" si="89"/>
        <v>32.18655786606796</v>
      </c>
    </row>
    <row r="105" spans="1:24" ht="13.5">
      <c r="A105" s="61">
        <v>28.2695</v>
      </c>
      <c r="B105" s="25" t="s">
        <v>197</v>
      </c>
      <c r="C105" s="25" t="s">
        <v>875</v>
      </c>
      <c r="D105" s="26">
        <f t="shared" si="78"/>
        <v>296.7509757549751</v>
      </c>
      <c r="E105" s="26">
        <f t="shared" si="79"/>
        <v>6475.002550475341</v>
      </c>
      <c r="F105" s="27">
        <v>8</v>
      </c>
      <c r="G105" s="35" t="s">
        <v>53</v>
      </c>
      <c r="H105" s="27" t="s">
        <v>42</v>
      </c>
      <c r="I105" s="51"/>
      <c r="J105" s="30">
        <f t="shared" si="80"/>
        <v>-80.95833333333333</v>
      </c>
      <c r="K105" s="31">
        <f t="shared" si="81"/>
        <v>40.520833333333336</v>
      </c>
      <c r="L105" s="32" t="str">
        <f aca="true" t="shared" si="94" ref="L105:L110">G$1</f>
        <v>JO57XJ</v>
      </c>
      <c r="M105" s="33">
        <f t="shared" si="90"/>
        <v>11.958333333333332</v>
      </c>
      <c r="N105" s="33">
        <f t="shared" si="82"/>
        <v>57.395833333333336</v>
      </c>
      <c r="O105" s="10">
        <f t="shared" si="91"/>
        <v>0.8424132142623957</v>
      </c>
      <c r="P105" s="10">
        <f t="shared" si="83"/>
        <v>0.649724496803032</v>
      </c>
      <c r="Q105" s="10">
        <f t="shared" si="84"/>
        <v>0.5388320484493281</v>
      </c>
      <c r="R105" s="10">
        <f t="shared" si="85"/>
        <v>0.7601697693634276</v>
      </c>
      <c r="S105" s="10">
        <f t="shared" si="86"/>
        <v>-0.05088345361690234</v>
      </c>
      <c r="T105" s="10">
        <f>SUM(PRODUCT(P105,O105),PRODUCT(R105,Q105,S105))</f>
        <v>0.5264944440484521</v>
      </c>
      <c r="U105" s="10">
        <f t="shared" si="92"/>
        <v>1.016324368305657</v>
      </c>
      <c r="V105" s="10">
        <f t="shared" si="93"/>
        <v>0.8501785697052774</v>
      </c>
      <c r="W105" s="10">
        <f>PRODUCT(SUM(P105,-PRODUCT(O105,T105)),PRODUCT(1/Q105,1/V105))</f>
        <v>0.4501136485259161</v>
      </c>
      <c r="X105" s="11">
        <f>IF(J105=M105,IF(K105&gt;N105,0,180),PRODUCT(180,1/PI(),ACOS(W105)))</f>
        <v>63.249024245024884</v>
      </c>
    </row>
    <row r="106" spans="1:24" ht="13.5">
      <c r="A106" s="61">
        <v>28.2683</v>
      </c>
      <c r="B106" s="25" t="s">
        <v>198</v>
      </c>
      <c r="C106" s="25" t="s">
        <v>876</v>
      </c>
      <c r="D106" s="26">
        <f t="shared" si="78"/>
        <v>71.70978583482012</v>
      </c>
      <c r="E106" s="26">
        <f t="shared" si="79"/>
        <v>12872.966026005679</v>
      </c>
      <c r="F106" s="27">
        <v>40</v>
      </c>
      <c r="G106" s="35" t="s">
        <v>44</v>
      </c>
      <c r="H106" s="27" t="s">
        <v>42</v>
      </c>
      <c r="I106" s="51"/>
      <c r="J106" s="30">
        <f t="shared" si="80"/>
        <v>130.875</v>
      </c>
      <c r="K106" s="31">
        <f t="shared" si="81"/>
        <v>-12.354166666666666</v>
      </c>
      <c r="L106" s="32" t="str">
        <f t="shared" si="94"/>
        <v>JO57XJ</v>
      </c>
      <c r="M106" s="33">
        <f t="shared" si="90"/>
        <v>11.958333333333332</v>
      </c>
      <c r="N106" s="33">
        <f t="shared" si="82"/>
        <v>57.395833333333336</v>
      </c>
      <c r="O106" s="10">
        <f t="shared" si="91"/>
        <v>0.8424132142623957</v>
      </c>
      <c r="P106" s="10">
        <f t="shared" si="83"/>
        <v>-0.21395397680883194</v>
      </c>
      <c r="Q106" s="10">
        <f t="shared" si="84"/>
        <v>0.5388320484493281</v>
      </c>
      <c r="R106" s="10">
        <f t="shared" si="85"/>
        <v>0.9768437417559094</v>
      </c>
      <c r="S106" s="10">
        <f t="shared" si="86"/>
        <v>-0.48353702511272173</v>
      </c>
      <c r="T106" s="10">
        <f>SUM(PRODUCT(P106,O106),PRODUCT(R106,Q106,S106))</f>
        <v>-0.4347496500556469</v>
      </c>
      <c r="U106" s="10">
        <f t="shared" si="92"/>
        <v>2.020556588605506</v>
      </c>
      <c r="V106" s="10">
        <f t="shared" si="93"/>
        <v>0.900551354324945</v>
      </c>
      <c r="W106" s="10">
        <f>PRODUCT(SUM(P106,-PRODUCT(O106,T106)),PRODUCT(1/Q106,1/V106))</f>
        <v>0.31383029422824876</v>
      </c>
      <c r="X106" s="11">
        <f>IF(J106=M106,IF(K106&gt;N106,0,180),PRODUCT(180,1/PI(),ACOS(W106)))</f>
        <v>71.70978583482012</v>
      </c>
    </row>
    <row r="107" spans="1:24" ht="15">
      <c r="A107" s="61">
        <v>28.2691</v>
      </c>
      <c r="B107" s="25" t="s">
        <v>877</v>
      </c>
      <c r="C107" s="74" t="s">
        <v>878</v>
      </c>
      <c r="D107" s="26">
        <f t="shared" si="78"/>
        <v>296.3752710385413</v>
      </c>
      <c r="E107" s="26">
        <f t="shared" si="79"/>
        <v>6006.863966891884</v>
      </c>
      <c r="F107" s="27">
        <v>10</v>
      </c>
      <c r="G107" s="35" t="s">
        <v>41</v>
      </c>
      <c r="H107" s="27" t="s">
        <v>42</v>
      </c>
      <c r="I107" s="51"/>
      <c r="J107" s="30">
        <f t="shared" si="80"/>
        <v>-76.95833333333333</v>
      </c>
      <c r="K107" s="31">
        <f t="shared" si="81"/>
        <v>43.520833333333336</v>
      </c>
      <c r="L107" s="32" t="str">
        <f t="shared" si="94"/>
        <v>JO57XJ</v>
      </c>
      <c r="M107" s="33">
        <f t="shared" si="90"/>
        <v>11.958333333333332</v>
      </c>
      <c r="N107" s="33">
        <f t="shared" si="82"/>
        <v>57.395833333333336</v>
      </c>
      <c r="O107" s="10">
        <f t="shared" si="91"/>
        <v>0.8424132142623957</v>
      </c>
      <c r="P107" s="10">
        <f t="shared" si="83"/>
        <v>0.6886182837476745</v>
      </c>
      <c r="Q107" s="10">
        <f t="shared" si="84"/>
        <v>0.5388320484493281</v>
      </c>
      <c r="R107" s="10">
        <f t="shared" si="85"/>
        <v>0.7251240302792393</v>
      </c>
      <c r="S107" s="10">
        <f t="shared" si="86"/>
        <v>0.01890660699009168</v>
      </c>
      <c r="T107" s="10">
        <f>SUM(PRODUCT(P107,O107),PRODUCT(R107,Q107,S107))</f>
        <v>0.5874883325543688</v>
      </c>
      <c r="U107" s="10">
        <f t="shared" si="92"/>
        <v>0.9428447601462697</v>
      </c>
      <c r="V107" s="10">
        <f t="shared" si="93"/>
        <v>0.809232635966004</v>
      </c>
      <c r="W107" s="10">
        <f>PRODUCT(SUM(P107,-PRODUCT(O107,T107)),PRODUCT(1/Q107,1/V107))</f>
        <v>0.44424854697732885</v>
      </c>
      <c r="X107" s="11">
        <f>IF(J107=M107,IF(K107&gt;N107,0,180),PRODUCT(180,1/PI(),ACOS(W107)))</f>
        <v>63.62472896145866</v>
      </c>
    </row>
    <row r="108" spans="1:24" ht="13.5">
      <c r="A108" s="61">
        <v>28.27</v>
      </c>
      <c r="B108" s="25" t="s">
        <v>199</v>
      </c>
      <c r="C108" s="25" t="s">
        <v>879</v>
      </c>
      <c r="D108" s="26">
        <f t="shared" si="78"/>
        <v>60.20901149401051</v>
      </c>
      <c r="E108" s="26">
        <f t="shared" si="79"/>
        <v>14400.362544289743</v>
      </c>
      <c r="F108" s="27">
        <v>5</v>
      </c>
      <c r="G108" s="35"/>
      <c r="H108" s="27" t="s">
        <v>42</v>
      </c>
      <c r="I108" s="51"/>
      <c r="J108" s="30">
        <f t="shared" si="80"/>
        <v>146.79166666666666</v>
      </c>
      <c r="K108" s="31">
        <f t="shared" si="81"/>
        <v>-19.229166666666668</v>
      </c>
      <c r="L108" s="32" t="str">
        <f t="shared" si="94"/>
        <v>JO57XJ</v>
      </c>
      <c r="M108" s="33">
        <f t="shared" si="90"/>
        <v>11.958333333333332</v>
      </c>
      <c r="N108" s="33">
        <f t="shared" si="82"/>
        <v>57.395833333333336</v>
      </c>
      <c r="O108" s="10">
        <f t="shared" si="91"/>
        <v>0.8424132142623957</v>
      </c>
      <c r="P108" s="10">
        <f t="shared" si="83"/>
        <v>-0.32934734302079877</v>
      </c>
      <c r="Q108" s="10">
        <f t="shared" si="84"/>
        <v>0.5388320484493281</v>
      </c>
      <c r="R108" s="10">
        <f t="shared" si="85"/>
        <v>0.9442088368815134</v>
      </c>
      <c r="S108" s="10">
        <f t="shared" si="86"/>
        <v>-0.7050469022146701</v>
      </c>
      <c r="T108" s="10">
        <f>SUM(PRODUCT(P108,O108),PRODUCT(R108,Q108,S108))</f>
        <v>-0.6361532534091127</v>
      </c>
      <c r="U108" s="10">
        <f t="shared" si="92"/>
        <v>2.2602986256929434</v>
      </c>
      <c r="V108" s="10">
        <f t="shared" si="93"/>
        <v>0.7715627247197736</v>
      </c>
      <c r="W108" s="10">
        <f>PRODUCT(SUM(P108,-PRODUCT(O108,T108)),PRODUCT(1/Q108,1/V108))</f>
        <v>0.4968374725216335</v>
      </c>
      <c r="X108" s="11">
        <f>IF(J108=M108,IF(K108&gt;N108,0,180),PRODUCT(180,1/PI(),ACOS(W108)))</f>
        <v>60.20901149401051</v>
      </c>
    </row>
    <row r="109" spans="1:24" ht="13.5">
      <c r="A109" s="61">
        <v>28.273</v>
      </c>
      <c r="B109" s="48" t="s">
        <v>880</v>
      </c>
      <c r="C109" s="25" t="s">
        <v>881</v>
      </c>
      <c r="D109" s="26">
        <f t="shared" si="78"/>
        <v>288.9000184434019</v>
      </c>
      <c r="E109" s="26">
        <f t="shared" si="79"/>
        <v>7560.573004190992</v>
      </c>
      <c r="F109" s="27">
        <v>15</v>
      </c>
      <c r="G109" s="35" t="s">
        <v>44</v>
      </c>
      <c r="H109" s="27" t="s">
        <v>42</v>
      </c>
      <c r="I109" s="51"/>
      <c r="J109" s="30">
        <f t="shared" si="80"/>
        <v>-81.375</v>
      </c>
      <c r="K109" s="31">
        <f t="shared" si="81"/>
        <v>28.520833333333332</v>
      </c>
      <c r="L109" s="32" t="str">
        <f t="shared" si="94"/>
        <v>JO57XJ</v>
      </c>
      <c r="M109" s="33">
        <f t="shared" si="90"/>
        <v>11.958333333333332</v>
      </c>
      <c r="N109" s="33">
        <f t="shared" si="82"/>
        <v>57.395833333333336</v>
      </c>
      <c r="O109" s="10">
        <f t="shared" si="91"/>
        <v>0.8424132142623957</v>
      </c>
      <c r="P109" s="10">
        <f t="shared" si="83"/>
        <v>0.4774782756289685</v>
      </c>
      <c r="Q109" s="10">
        <f t="shared" si="84"/>
        <v>0.5388320484493281</v>
      </c>
      <c r="R109" s="10">
        <f t="shared" si="85"/>
        <v>0.8786435547492435</v>
      </c>
      <c r="S109" s="10">
        <f t="shared" si="86"/>
        <v>-0.058144828910475774</v>
      </c>
      <c r="T109" s="10">
        <f>SUM(PRODUCT(P109,O109),PRODUCT(R109,Q109,S109))</f>
        <v>0.3747058451496609</v>
      </c>
      <c r="U109" s="10">
        <f t="shared" si="92"/>
        <v>1.186716842597864</v>
      </c>
      <c r="V109" s="10">
        <f t="shared" si="93"/>
        <v>0.9271437480836929</v>
      </c>
      <c r="W109" s="10">
        <f>PRODUCT(SUM(P109,-PRODUCT(O109,T109)),PRODUCT(1/Q109,1/V109))</f>
        <v>0.32391772274120106</v>
      </c>
      <c r="X109" s="11">
        <f>IF(J109=M109,IF(K109&gt;N109,0,180),PRODUCT(180,1/PI(),ACOS(W109)))</f>
        <v>71.09998155659811</v>
      </c>
    </row>
    <row r="110" spans="1:24" ht="13.5">
      <c r="A110" s="61">
        <v>28.277</v>
      </c>
      <c r="B110" s="46" t="s">
        <v>201</v>
      </c>
      <c r="C110" s="25" t="s">
        <v>882</v>
      </c>
      <c r="D110" s="26">
        <f t="shared" si="78"/>
        <v>195.0500202865607</v>
      </c>
      <c r="E110" s="26">
        <f t="shared" si="79"/>
        <v>354.04856388450463</v>
      </c>
      <c r="F110" s="27">
        <v>10</v>
      </c>
      <c r="G110" s="35" t="s">
        <v>41</v>
      </c>
      <c r="H110" s="27" t="s">
        <v>42</v>
      </c>
      <c r="I110" s="51" t="s">
        <v>996</v>
      </c>
      <c r="J110" s="30">
        <f t="shared" si="80"/>
        <v>10.541666666666666</v>
      </c>
      <c r="K110" s="31">
        <f t="shared" si="81"/>
        <v>54.3125</v>
      </c>
      <c r="L110" s="32" t="str">
        <f t="shared" si="94"/>
        <v>JO57XJ</v>
      </c>
      <c r="M110" s="33">
        <f t="shared" si="90"/>
        <v>11.958333333333332</v>
      </c>
      <c r="N110" s="33">
        <f t="shared" si="82"/>
        <v>57.395833333333336</v>
      </c>
      <c r="O110" s="10">
        <f t="shared" si="91"/>
        <v>0.8424132142623957</v>
      </c>
      <c r="P110" s="10">
        <f t="shared" si="83"/>
        <v>0.8122108165078815</v>
      </c>
      <c r="Q110" s="10">
        <f t="shared" si="84"/>
        <v>0.5388320484493281</v>
      </c>
      <c r="R110" s="10">
        <f t="shared" si="85"/>
        <v>0.5833640283284532</v>
      </c>
      <c r="S110" s="10">
        <f t="shared" si="86"/>
        <v>0.9996943404534014</v>
      </c>
      <c r="T110" s="10">
        <f t="shared" si="87"/>
        <v>0.9984562794037424</v>
      </c>
      <c r="U110" s="10">
        <f t="shared" si="92"/>
        <v>0.05557189827099429</v>
      </c>
      <c r="V110" s="10">
        <f t="shared" si="93"/>
        <v>0.055543299499002836</v>
      </c>
      <c r="W110" s="10">
        <f t="shared" si="88"/>
        <v>-0.9656995043574383</v>
      </c>
      <c r="X110" s="11">
        <f t="shared" si="89"/>
        <v>164.9499797134393</v>
      </c>
    </row>
    <row r="111" spans="1:24" ht="13.5">
      <c r="A111" s="61">
        <v>28.282</v>
      </c>
      <c r="B111" s="25" t="s">
        <v>202</v>
      </c>
      <c r="C111" s="25" t="s">
        <v>883</v>
      </c>
      <c r="D111" s="26">
        <f>IF(AND(M111&gt;J111,X111&lt;180),SUM(360,-X111),X111)</f>
        <v>25.274182628217133</v>
      </c>
      <c r="E111" s="26">
        <f>PRODUCT(6371,ACOS(SUM(PRODUCT(COS(PRODUCT(PI()/180,N111)),COS(PRODUCT(PI()/180,K111)),COS(PRODUCT(PI()/180,SUM(J111,-M111)))),PRODUCT(SIN(PRODUCT(PI()/180,N111)),SIN(PRODUCT(PI()/180,K111))))))</f>
        <v>1618.066709711457</v>
      </c>
      <c r="F111" s="27">
        <v>10</v>
      </c>
      <c r="G111" s="35"/>
      <c r="H111" s="27" t="s">
        <v>42</v>
      </c>
      <c r="I111" s="51" t="s">
        <v>800</v>
      </c>
      <c r="J111" s="30">
        <f>SUM(SUM(-180,PRODUCT(2,SUM(CODE(MID(C111,1,1)),-65),10)),PRODUCT((SUM(CODE(MID(C111,3,1)),-48)),2),PRODUCT(SUM(CODE(MID(C111,5,1)),-65),1/12),1/24)</f>
        <v>29.958333333333336</v>
      </c>
      <c r="K111" s="31">
        <f>SUM(SUM(-90,PRODUCT(SUM(CODE(MID(C111,2,1)),-65),10)),SUM(CODE(MID(C111,4,1)),-48),PRODUCT(SUM(CODE(RIGHT(C111,1)),-65),1/24),1/48)</f>
        <v>69.6875</v>
      </c>
      <c r="L111" s="32" t="str">
        <f aca="true" t="shared" si="95" ref="L111:L124">G$1</f>
        <v>JO57XJ</v>
      </c>
      <c r="M111" s="33">
        <f t="shared" si="90"/>
        <v>11.958333333333332</v>
      </c>
      <c r="N111" s="33">
        <f>SUM(SUM(-90,PRODUCT(SUM(CODE(MID(L111,2,1)),-65),10)),SUM(CODE(MID(L111,4,1)),-48),PRODUCT(SUM(CODE(RIGHT(L111,1)),-65),1/24),1/48)</f>
        <v>57.395833333333336</v>
      </c>
      <c r="O111" s="10">
        <f t="shared" si="91"/>
        <v>0.8424132142623957</v>
      </c>
      <c r="P111" s="10">
        <f>SIN(PRODUCT(PI()/180,K111))</f>
        <v>0.9378132226747398</v>
      </c>
      <c r="Q111" s="10">
        <f>COS(PRODUCT(PI()/180,N111))</f>
        <v>0.5388320484493281</v>
      </c>
      <c r="R111" s="10">
        <f>COS(PRODUCT(PI()/180,K111))</f>
        <v>0.3471402589392637</v>
      </c>
      <c r="S111" s="10">
        <f>COS(PRODUCT(PI()/180,SUM(J111,-M111)))</f>
        <v>0.9510565162951535</v>
      </c>
      <c r="T111" s="10">
        <f aca="true" t="shared" si="96" ref="T111:T124">SUM(PRODUCT(P111,O111),PRODUCT(R111,Q111,S111))</f>
        <v>0.9679216549601105</v>
      </c>
      <c r="U111" s="10">
        <f t="shared" si="92"/>
        <v>0.25397374191044686</v>
      </c>
      <c r="V111" s="10">
        <f t="shared" si="93"/>
        <v>0.251252203690397</v>
      </c>
      <c r="W111" s="10">
        <f aca="true" t="shared" si="97" ref="W111:W124">PRODUCT(SUM(P111,-PRODUCT(O111,T111)),PRODUCT(1/Q111,1/V111))</f>
        <v>0.9042750245315329</v>
      </c>
      <c r="X111" s="11">
        <f aca="true" t="shared" si="98" ref="X111:X124">IF(J111=M111,IF(K111&gt;N111,0,180),PRODUCT(180,1/PI(),ACOS(W111)))</f>
        <v>25.274182628217133</v>
      </c>
    </row>
    <row r="112" spans="1:24" ht="13.5">
      <c r="A112" s="61">
        <v>28.2823</v>
      </c>
      <c r="B112" s="45" t="s">
        <v>203</v>
      </c>
      <c r="C112" s="25" t="s">
        <v>884</v>
      </c>
      <c r="D112" s="26">
        <f t="shared" si="78"/>
        <v>160.60390890717753</v>
      </c>
      <c r="E112" s="26">
        <f t="shared" si="79"/>
        <v>841.4534636877627</v>
      </c>
      <c r="F112" s="27">
        <v>10</v>
      </c>
      <c r="G112" s="28" t="s">
        <v>41</v>
      </c>
      <c r="H112" s="27" t="s">
        <v>42</v>
      </c>
      <c r="I112" s="51" t="s">
        <v>1006</v>
      </c>
      <c r="J112" s="30">
        <f t="shared" si="80"/>
        <v>15.875</v>
      </c>
      <c r="K112" s="31">
        <f t="shared" si="81"/>
        <v>50.1875</v>
      </c>
      <c r="L112" s="32" t="str">
        <f t="shared" si="95"/>
        <v>JO57XJ</v>
      </c>
      <c r="M112" s="33">
        <f t="shared" si="90"/>
        <v>11.958333333333332</v>
      </c>
      <c r="N112" s="33">
        <f t="shared" si="82"/>
        <v>57.395833333333336</v>
      </c>
      <c r="O112" s="10">
        <f t="shared" si="91"/>
        <v>0.8424132142623957</v>
      </c>
      <c r="P112" s="10">
        <f t="shared" si="83"/>
        <v>0.7681438550379641</v>
      </c>
      <c r="Q112" s="10">
        <f t="shared" si="84"/>
        <v>0.5388320484493281</v>
      </c>
      <c r="R112" s="10">
        <f t="shared" si="85"/>
        <v>0.6402772977135884</v>
      </c>
      <c r="S112" s="10">
        <f t="shared" si="86"/>
        <v>0.9976644517798197</v>
      </c>
      <c r="T112" s="10">
        <f t="shared" si="96"/>
        <v>0.9912906932023805</v>
      </c>
      <c r="U112" s="10">
        <f t="shared" si="92"/>
        <v>0.1320755711329089</v>
      </c>
      <c r="V112" s="10">
        <f t="shared" si="93"/>
        <v>0.13169191915354544</v>
      </c>
      <c r="W112" s="10">
        <f t="shared" si="97"/>
        <v>-0.9432453168811893</v>
      </c>
      <c r="X112" s="11">
        <f t="shared" si="98"/>
        <v>160.60390890717753</v>
      </c>
    </row>
    <row r="113" spans="1:24" ht="13.5">
      <c r="A113" s="61">
        <v>28.2825</v>
      </c>
      <c r="B113" s="49" t="s">
        <v>204</v>
      </c>
      <c r="C113" s="25" t="s">
        <v>122</v>
      </c>
      <c r="D113" s="26">
        <f aca="true" t="shared" si="99" ref="D113:D124">IF(AND(M113&gt;J113,X113&lt;180),SUM(360,-X113),X113)</f>
        <v>58.58869763271027</v>
      </c>
      <c r="E113" s="26">
        <f aca="true" t="shared" si="100" ref="E113:E124">PRODUCT(6371,ACOS(SUM(PRODUCT(COS(PRODUCT(PI()/180,N113)),COS(PRODUCT(PI()/180,K113)),COS(PRODUCT(PI()/180,SUM(J113,-M113)))),PRODUCT(SIN(PRODUCT(PI()/180,N113)),SIN(PRODUCT(PI()/180,K113))))))</f>
        <v>921.3520233590301</v>
      </c>
      <c r="F113" s="27">
        <v>8</v>
      </c>
      <c r="G113" s="28" t="s">
        <v>41</v>
      </c>
      <c r="H113" s="27" t="s">
        <v>42</v>
      </c>
      <c r="I113" s="51"/>
      <c r="J113" s="30">
        <f aca="true" t="shared" si="101" ref="J113:J124">SUM(SUM(-180,PRODUCT(2,SUM(CODE(MID(C113,1,1)),-65),10)),PRODUCT((SUM(CODE(MID(C113,3,1)),-48)),2),PRODUCT(SUM(CODE(MID(C113,5,1)),-65),1/12),1/24)</f>
        <v>26.625</v>
      </c>
      <c r="K113" s="31">
        <f aca="true" t="shared" si="102" ref="K113:K124">SUM(SUM(-90,PRODUCT(SUM(CODE(MID(C113,2,1)),-65),10)),SUM(CODE(MID(C113,4,1)),-48),PRODUCT(SUM(CODE(RIGHT(C113,1)),-65),1/24),1/48)</f>
        <v>60.9375</v>
      </c>
      <c r="L113" s="32" t="str">
        <f t="shared" si="95"/>
        <v>JO57XJ</v>
      </c>
      <c r="M113" s="33">
        <f t="shared" si="90"/>
        <v>11.958333333333332</v>
      </c>
      <c r="N113" s="33">
        <f aca="true" t="shared" si="103" ref="N113:N124">SUM(SUM(-90,PRODUCT(SUM(CODE(MID(L113,2,1)),-65),10)),SUM(CODE(MID(L113,4,1)),-48),PRODUCT(SUM(CODE(RIGHT(L113,1)),-65),1/24),1/48)</f>
        <v>57.395833333333336</v>
      </c>
      <c r="O113" s="10">
        <f t="shared" si="91"/>
        <v>0.8424132142623957</v>
      </c>
      <c r="P113" s="10">
        <f aca="true" t="shared" si="104" ref="P113:P124">SIN(PRODUCT(PI()/180,K113))</f>
        <v>0.8740903416267588</v>
      </c>
      <c r="Q113" s="10">
        <f aca="true" t="shared" si="105" ref="Q113:Q124">COS(PRODUCT(PI()/180,N113))</f>
        <v>0.5388320484493281</v>
      </c>
      <c r="R113" s="10">
        <f aca="true" t="shared" si="106" ref="R113:R124">COS(PRODUCT(PI()/180,K113))</f>
        <v>0.4857633937163401</v>
      </c>
      <c r="S113" s="10">
        <f aca="true" t="shared" si="107" ref="S113:S124">COS(PRODUCT(PI()/180,SUM(J113,-M113)))</f>
        <v>0.9674152194628639</v>
      </c>
      <c r="T113" s="10">
        <f t="shared" si="96"/>
        <v>0.9895612391253052</v>
      </c>
      <c r="U113" s="10">
        <f t="shared" si="92"/>
        <v>0.14461654738016483</v>
      </c>
      <c r="V113" s="10">
        <f t="shared" si="93"/>
        <v>0.1441129904650876</v>
      </c>
      <c r="W113" s="10">
        <f t="shared" si="97"/>
        <v>0.5211779961393695</v>
      </c>
      <c r="X113" s="11">
        <f t="shared" si="98"/>
        <v>58.58869763271027</v>
      </c>
    </row>
    <row r="114" spans="1:24" ht="13.5">
      <c r="A114" s="61">
        <v>28.285</v>
      </c>
      <c r="B114" s="45" t="s">
        <v>205</v>
      </c>
      <c r="C114" s="25" t="s">
        <v>885</v>
      </c>
      <c r="D114" s="26">
        <f t="shared" si="99"/>
        <v>214.19107383257213</v>
      </c>
      <c r="E114" s="26">
        <f t="shared" si="100"/>
        <v>15345.633150460066</v>
      </c>
      <c r="F114" s="27">
        <v>8</v>
      </c>
      <c r="G114" s="28" t="s">
        <v>53</v>
      </c>
      <c r="H114" s="27" t="s">
        <v>886</v>
      </c>
      <c r="I114" s="51" t="s">
        <v>944</v>
      </c>
      <c r="J114" s="30">
        <f t="shared" si="101"/>
        <v>-68.125</v>
      </c>
      <c r="K114" s="31">
        <f t="shared" si="102"/>
        <v>-67.5625</v>
      </c>
      <c r="L114" s="32" t="str">
        <f t="shared" si="95"/>
        <v>JO57XJ</v>
      </c>
      <c r="M114" s="33">
        <f t="shared" si="90"/>
        <v>11.958333333333332</v>
      </c>
      <c r="N114" s="33">
        <f t="shared" si="103"/>
        <v>57.395833333333336</v>
      </c>
      <c r="O114" s="10">
        <f t="shared" si="91"/>
        <v>0.8424132142623957</v>
      </c>
      <c r="P114" s="10">
        <f t="shared" si="104"/>
        <v>-0.9242964256289529</v>
      </c>
      <c r="Q114" s="10">
        <f t="shared" si="105"/>
        <v>0.5388320484493281</v>
      </c>
      <c r="R114" s="10">
        <f t="shared" si="106"/>
        <v>0.3816754086518303</v>
      </c>
      <c r="S114" s="10">
        <f t="shared" si="107"/>
        <v>0.17221564968862146</v>
      </c>
      <c r="T114" s="10">
        <f t="shared" si="96"/>
        <v>-0.743221834485168</v>
      </c>
      <c r="U114" s="10">
        <f t="shared" si="92"/>
        <v>2.408669463264804</v>
      </c>
      <c r="V114" s="10">
        <f t="shared" si="93"/>
        <v>0.6690450692924221</v>
      </c>
      <c r="W114" s="10">
        <f t="shared" si="97"/>
        <v>-0.8271681317750523</v>
      </c>
      <c r="X114" s="11">
        <f t="shared" si="98"/>
        <v>145.80892616742787</v>
      </c>
    </row>
    <row r="115" spans="1:24" ht="13.5">
      <c r="A115" s="61">
        <v>28.288</v>
      </c>
      <c r="B115" s="45" t="s">
        <v>206</v>
      </c>
      <c r="C115" s="25" t="s">
        <v>207</v>
      </c>
      <c r="D115" s="26">
        <f t="shared" si="99"/>
        <v>20.062533546978553</v>
      </c>
      <c r="E115" s="26">
        <f t="shared" si="100"/>
        <v>735.3382221278473</v>
      </c>
      <c r="F115" s="27">
        <v>15</v>
      </c>
      <c r="G115" s="28" t="s">
        <v>41</v>
      </c>
      <c r="H115" s="27" t="s">
        <v>42</v>
      </c>
      <c r="I115" s="51" t="s">
        <v>769</v>
      </c>
      <c r="J115" s="30">
        <f t="shared" si="101"/>
        <v>17.041666666666668</v>
      </c>
      <c r="K115" s="31">
        <f t="shared" si="102"/>
        <v>63.520833333333336</v>
      </c>
      <c r="L115" s="32" t="str">
        <f t="shared" si="95"/>
        <v>JO57XJ</v>
      </c>
      <c r="M115" s="33">
        <f>SUM(SUM(-180,PRODUCT(2,SUM(CODE(MID(L115,1,1)),-65),10)),PRODUCT((SUM(CODE(MID(L115,3,1)),-48)),2),PRODUCT(SUM(CODE(MID(L115,5,1)),-65),1/12),1/24)</f>
        <v>11.958333333333332</v>
      </c>
      <c r="N115" s="33">
        <f t="shared" si="103"/>
        <v>57.395833333333336</v>
      </c>
      <c r="O115" s="10">
        <f>SIN(PRODUCT(PI()/180,N115))</f>
        <v>0.8424132142623957</v>
      </c>
      <c r="P115" s="10">
        <f t="shared" si="104"/>
        <v>0.8950965445409387</v>
      </c>
      <c r="Q115" s="10">
        <f t="shared" si="105"/>
        <v>0.5388320484493281</v>
      </c>
      <c r="R115" s="10">
        <f t="shared" si="106"/>
        <v>0.445872376303883</v>
      </c>
      <c r="S115" s="10">
        <f t="shared" si="107"/>
        <v>0.9960668815727008</v>
      </c>
      <c r="T115" s="10">
        <f t="shared" si="96"/>
        <v>0.9933465500488396</v>
      </c>
      <c r="U115" s="10">
        <f>ACOS(T115)</f>
        <v>0.11541959223479004</v>
      </c>
      <c r="V115" s="10">
        <f>SIN(U115)</f>
        <v>0.1151634990179966</v>
      </c>
      <c r="W115" s="10">
        <f t="shared" si="97"/>
        <v>0.9393187748289192</v>
      </c>
      <c r="X115" s="11">
        <f t="shared" si="98"/>
        <v>20.062533546978553</v>
      </c>
    </row>
    <row r="116" spans="1:24" ht="13.5">
      <c r="A116" s="61">
        <v>28.2898</v>
      </c>
      <c r="B116" s="25" t="s">
        <v>208</v>
      </c>
      <c r="C116" s="25" t="s">
        <v>209</v>
      </c>
      <c r="D116" s="26">
        <f t="shared" si="99"/>
        <v>66.96709938333686</v>
      </c>
      <c r="E116" s="26">
        <f t="shared" si="100"/>
        <v>8659.677833144338</v>
      </c>
      <c r="F116" s="27">
        <v>5</v>
      </c>
      <c r="G116" s="28" t="s">
        <v>41</v>
      </c>
      <c r="H116" s="27" t="s">
        <v>42</v>
      </c>
      <c r="I116" s="51"/>
      <c r="J116" s="30">
        <f t="shared" si="101"/>
        <v>115.04166666666667</v>
      </c>
      <c r="K116" s="31">
        <f t="shared" si="102"/>
        <v>22.520833333333332</v>
      </c>
      <c r="L116" s="32" t="str">
        <f t="shared" si="95"/>
        <v>JO57XJ</v>
      </c>
      <c r="M116" s="33">
        <f>SUM(SUM(-180,PRODUCT(2,SUM(CODE(MID(L116,1,1)),-65),10)),PRODUCT((SUM(CODE(MID(L116,3,1)),-48)),2),PRODUCT(SUM(CODE(MID(L116,5,1)),-65),1/12),1/24)</f>
        <v>11.958333333333332</v>
      </c>
      <c r="N116" s="33">
        <f t="shared" si="103"/>
        <v>57.395833333333336</v>
      </c>
      <c r="O116" s="10">
        <f>SIN(PRODUCT(PI()/180,N116))</f>
        <v>0.8424132142623957</v>
      </c>
      <c r="P116" s="10">
        <f t="shared" si="104"/>
        <v>0.38301933913772984</v>
      </c>
      <c r="Q116" s="10">
        <f t="shared" si="105"/>
        <v>0.5388320484493281</v>
      </c>
      <c r="R116" s="10">
        <f t="shared" si="106"/>
        <v>0.92374032381752</v>
      </c>
      <c r="S116" s="10">
        <f t="shared" si="107"/>
        <v>-0.22636797972728778</v>
      </c>
      <c r="T116" s="10">
        <f t="shared" si="96"/>
        <v>0.20998795270294185</v>
      </c>
      <c r="U116" s="10">
        <f>ACOS(T116)</f>
        <v>1.359233689082458</v>
      </c>
      <c r="V116" s="10">
        <f>SIN(U116)</f>
        <v>0.9777039734600791</v>
      </c>
      <c r="W116" s="10">
        <f t="shared" si="97"/>
        <v>0.39125964010047903</v>
      </c>
      <c r="X116" s="11">
        <f t="shared" si="98"/>
        <v>66.96709938333686</v>
      </c>
    </row>
    <row r="117" spans="1:24" ht="13.5">
      <c r="A117" s="61">
        <v>28.29</v>
      </c>
      <c r="B117" s="45" t="s">
        <v>210</v>
      </c>
      <c r="C117" s="25" t="s">
        <v>887</v>
      </c>
      <c r="D117" s="26">
        <f t="shared" si="99"/>
        <v>49.51400166757882</v>
      </c>
      <c r="E117" s="26">
        <f t="shared" si="100"/>
        <v>365.25530243837665</v>
      </c>
      <c r="F117" s="27">
        <v>50</v>
      </c>
      <c r="G117" s="28" t="s">
        <v>41</v>
      </c>
      <c r="H117" s="27" t="s">
        <v>42</v>
      </c>
      <c r="I117" s="51" t="s">
        <v>768</v>
      </c>
      <c r="J117" s="30">
        <f t="shared" si="101"/>
        <v>16.875</v>
      </c>
      <c r="K117" s="31">
        <f t="shared" si="102"/>
        <v>59.4375</v>
      </c>
      <c r="L117" s="32" t="str">
        <f t="shared" si="95"/>
        <v>JO57XJ</v>
      </c>
      <c r="M117" s="33">
        <f aca="true" t="shared" si="108" ref="M117:M122">SUM(SUM(-180,PRODUCT(2,SUM(CODE(MID(L117,1,1)),-65),10)),PRODUCT((SUM(CODE(MID(L117,3,1)),-48)),2),PRODUCT(SUM(CODE(MID(L117,5,1)),-65),1/12),1/24)</f>
        <v>11.958333333333332</v>
      </c>
      <c r="N117" s="33">
        <f t="shared" si="103"/>
        <v>57.395833333333336</v>
      </c>
      <c r="O117" s="10">
        <f aca="true" t="shared" si="109" ref="O117:O122">SIN(PRODUCT(PI()/180,N117))</f>
        <v>0.8424132142623957</v>
      </c>
      <c r="P117" s="10">
        <f t="shared" si="104"/>
        <v>0.8610750094504072</v>
      </c>
      <c r="Q117" s="10">
        <f t="shared" si="105"/>
        <v>0.5388320484493281</v>
      </c>
      <c r="R117" s="10">
        <f t="shared" si="106"/>
        <v>0.5084779524226998</v>
      </c>
      <c r="S117" s="10">
        <f t="shared" si="107"/>
        <v>0.9963204072621441</v>
      </c>
      <c r="T117" s="10">
        <f t="shared" si="96"/>
        <v>0.9983570327933446</v>
      </c>
      <c r="U117" s="10">
        <f aca="true" t="shared" si="110" ref="U117:U122">ACOS(T117)</f>
        <v>0.057330921745154084</v>
      </c>
      <c r="V117" s="10">
        <f aca="true" t="shared" si="111" ref="V117:V122">SIN(U117)</f>
        <v>0.057299520696673885</v>
      </c>
      <c r="W117" s="10">
        <f t="shared" si="97"/>
        <v>0.6492622045798219</v>
      </c>
      <c r="X117" s="11">
        <f t="shared" si="98"/>
        <v>49.51400166757882</v>
      </c>
    </row>
    <row r="118" spans="1:24" ht="13.5">
      <c r="A118" s="61">
        <v>28.2905</v>
      </c>
      <c r="B118" s="25" t="s">
        <v>211</v>
      </c>
      <c r="C118" s="25" t="s">
        <v>888</v>
      </c>
      <c r="D118" s="26">
        <f t="shared" si="99"/>
        <v>293.28957104086805</v>
      </c>
      <c r="E118" s="26">
        <f t="shared" si="100"/>
        <v>6737.91760390944</v>
      </c>
      <c r="F118" s="27">
        <v>3</v>
      </c>
      <c r="G118" s="28" t="s">
        <v>44</v>
      </c>
      <c r="H118" s="27" t="s">
        <v>42</v>
      </c>
      <c r="I118" s="51"/>
      <c r="J118" s="30">
        <f t="shared" si="101"/>
        <v>-79.875</v>
      </c>
      <c r="K118" s="31">
        <f t="shared" si="102"/>
        <v>36.8125</v>
      </c>
      <c r="L118" s="32" t="str">
        <f t="shared" si="95"/>
        <v>JO57XJ</v>
      </c>
      <c r="M118" s="33">
        <f t="shared" si="108"/>
        <v>11.958333333333332</v>
      </c>
      <c r="N118" s="33">
        <f t="shared" si="103"/>
        <v>57.395833333333336</v>
      </c>
      <c r="O118" s="10">
        <f t="shared" si="109"/>
        <v>0.8424132142623957</v>
      </c>
      <c r="P118" s="10">
        <f t="shared" si="104"/>
        <v>0.5991982767440834</v>
      </c>
      <c r="Q118" s="10">
        <f t="shared" si="105"/>
        <v>0.5388320484493281</v>
      </c>
      <c r="R118" s="10">
        <f t="shared" si="106"/>
        <v>0.8006006652176357</v>
      </c>
      <c r="S118" s="10">
        <f t="shared" si="107"/>
        <v>-0.03199224307541247</v>
      </c>
      <c r="T118" s="10">
        <f t="shared" si="96"/>
        <v>0.49097143506098045</v>
      </c>
      <c r="U118" s="10">
        <f t="shared" si="110"/>
        <v>1.0575918386296406</v>
      </c>
      <c r="V118" s="10">
        <f t="shared" si="111"/>
        <v>0.871175671121595</v>
      </c>
      <c r="W118" s="10">
        <f t="shared" si="97"/>
        <v>0.39537832070015305</v>
      </c>
      <c r="X118" s="11">
        <f t="shared" si="98"/>
        <v>66.71042895913197</v>
      </c>
    </row>
    <row r="119" spans="1:24" ht="13.5">
      <c r="A119" s="61">
        <v>28.2925</v>
      </c>
      <c r="B119" s="48" t="s">
        <v>212</v>
      </c>
      <c r="C119" s="25" t="s">
        <v>213</v>
      </c>
      <c r="D119" s="26">
        <f t="shared" si="99"/>
        <v>83.03577192313789</v>
      </c>
      <c r="E119" s="26">
        <f t="shared" si="100"/>
        <v>359.22363778498584</v>
      </c>
      <c r="F119" s="27">
        <v>10</v>
      </c>
      <c r="G119" s="28" t="s">
        <v>41</v>
      </c>
      <c r="H119" s="27" t="s">
        <v>42</v>
      </c>
      <c r="I119" s="51" t="s">
        <v>942</v>
      </c>
      <c r="J119" s="30">
        <f t="shared" si="101"/>
        <v>17.958333333333336</v>
      </c>
      <c r="K119" s="31">
        <f t="shared" si="102"/>
        <v>57.645833333333336</v>
      </c>
      <c r="L119" s="32" t="str">
        <f t="shared" si="95"/>
        <v>JO57XJ</v>
      </c>
      <c r="M119" s="33">
        <f t="shared" si="108"/>
        <v>11.958333333333332</v>
      </c>
      <c r="N119" s="33">
        <f t="shared" si="103"/>
        <v>57.395833333333336</v>
      </c>
      <c r="O119" s="10">
        <f t="shared" si="109"/>
        <v>0.8424132142623957</v>
      </c>
      <c r="P119" s="10">
        <f t="shared" si="104"/>
        <v>0.8447562859756701</v>
      </c>
      <c r="Q119" s="10">
        <f t="shared" si="105"/>
        <v>0.5388320484493281</v>
      </c>
      <c r="R119" s="10">
        <f t="shared" si="106"/>
        <v>0.5351512097571973</v>
      </c>
      <c r="S119" s="10">
        <f t="shared" si="107"/>
        <v>0.9945218953682733</v>
      </c>
      <c r="T119" s="10">
        <f t="shared" si="96"/>
        <v>0.9984108329709701</v>
      </c>
      <c r="U119" s="10">
        <f t="shared" si="110"/>
        <v>0.05638418423873581</v>
      </c>
      <c r="V119" s="10">
        <f t="shared" si="111"/>
        <v>0.05635431311100889</v>
      </c>
      <c r="W119" s="10">
        <f t="shared" si="97"/>
        <v>0.12124963557425622</v>
      </c>
      <c r="X119" s="11">
        <f t="shared" si="98"/>
        <v>83.03577192313789</v>
      </c>
    </row>
    <row r="120" spans="1:24" ht="13.5">
      <c r="A120" s="61">
        <v>28.295</v>
      </c>
      <c r="B120" s="25" t="s">
        <v>214</v>
      </c>
      <c r="C120" s="25" t="s">
        <v>889</v>
      </c>
      <c r="D120" s="26">
        <f t="shared" si="99"/>
        <v>19.819834922736373</v>
      </c>
      <c r="E120" s="26">
        <f t="shared" si="100"/>
        <v>922.9605740647995</v>
      </c>
      <c r="F120" s="27">
        <v>5</v>
      </c>
      <c r="G120" s="28" t="s">
        <v>44</v>
      </c>
      <c r="H120" s="27" t="s">
        <v>42</v>
      </c>
      <c r="I120" s="51" t="s">
        <v>800</v>
      </c>
      <c r="J120" s="30">
        <f t="shared" si="101"/>
        <v>18.625</v>
      </c>
      <c r="K120" s="31">
        <f t="shared" si="102"/>
        <v>65.0625</v>
      </c>
      <c r="L120" s="32" t="str">
        <f t="shared" si="95"/>
        <v>JO57XJ</v>
      </c>
      <c r="M120" s="33">
        <f t="shared" si="108"/>
        <v>11.958333333333332</v>
      </c>
      <c r="N120" s="33">
        <f t="shared" si="103"/>
        <v>57.395833333333336</v>
      </c>
      <c r="O120" s="10">
        <f t="shared" si="109"/>
        <v>0.8424132142623957</v>
      </c>
      <c r="P120" s="10">
        <f t="shared" si="104"/>
        <v>0.9067682527412662</v>
      </c>
      <c r="Q120" s="10">
        <f t="shared" si="105"/>
        <v>0.5388320484493281</v>
      </c>
      <c r="R120" s="10">
        <f t="shared" si="106"/>
        <v>0.4216293820650446</v>
      </c>
      <c r="S120" s="10">
        <f t="shared" si="107"/>
        <v>0.993238357741943</v>
      </c>
      <c r="T120" s="10">
        <f t="shared" si="96"/>
        <v>0.98952482192332</v>
      </c>
      <c r="U120" s="10">
        <f t="shared" si="110"/>
        <v>0.14486902747838637</v>
      </c>
      <c r="V120" s="10">
        <f t="shared" si="111"/>
        <v>0.14436283038795603</v>
      </c>
      <c r="W120" s="10">
        <f t="shared" si="97"/>
        <v>0.9407634466889587</v>
      </c>
      <c r="X120" s="11">
        <f t="shared" si="98"/>
        <v>19.819834922736373</v>
      </c>
    </row>
    <row r="121" spans="1:24" ht="13.5">
      <c r="A121" s="61">
        <v>28.2958</v>
      </c>
      <c r="B121" s="48" t="s">
        <v>892</v>
      </c>
      <c r="C121" s="25" t="s">
        <v>890</v>
      </c>
      <c r="D121" s="26">
        <f t="shared" si="99"/>
        <v>292.8894868234971</v>
      </c>
      <c r="E121" s="26">
        <f t="shared" si="100"/>
        <v>6367.300377499053</v>
      </c>
      <c r="F121" s="27">
        <v>10</v>
      </c>
      <c r="G121" s="28" t="s">
        <v>53</v>
      </c>
      <c r="H121" s="27" t="s">
        <v>891</v>
      </c>
      <c r="I121" s="51" t="s">
        <v>941</v>
      </c>
      <c r="J121" s="30">
        <f t="shared" si="101"/>
        <v>-76.875</v>
      </c>
      <c r="K121" s="31">
        <f t="shared" si="102"/>
        <v>39.1875</v>
      </c>
      <c r="L121" s="32" t="str">
        <f t="shared" si="95"/>
        <v>JO57XJ</v>
      </c>
      <c r="M121" s="33">
        <f t="shared" si="108"/>
        <v>11.958333333333332</v>
      </c>
      <c r="N121" s="33">
        <f t="shared" si="103"/>
        <v>57.395833333333336</v>
      </c>
      <c r="O121" s="10">
        <f t="shared" si="109"/>
        <v>0.8424132142623957</v>
      </c>
      <c r="P121" s="10">
        <f t="shared" si="104"/>
        <v>0.6318602209644087</v>
      </c>
      <c r="Q121" s="10">
        <f t="shared" si="105"/>
        <v>0.5388320484493281</v>
      </c>
      <c r="R121" s="10">
        <f t="shared" si="106"/>
        <v>0.7750823576645314</v>
      </c>
      <c r="S121" s="10">
        <f t="shared" si="107"/>
        <v>0.020360767547893607</v>
      </c>
      <c r="T121" s="10">
        <f t="shared" si="96"/>
        <v>0.5407908546724399</v>
      </c>
      <c r="U121" s="10">
        <f t="shared" si="110"/>
        <v>0.9994193026995845</v>
      </c>
      <c r="V121" s="10">
        <f t="shared" si="111"/>
        <v>0.841157090859164</v>
      </c>
      <c r="W121" s="10">
        <f t="shared" si="97"/>
        <v>0.3889549156998013</v>
      </c>
      <c r="X121" s="11">
        <f t="shared" si="98"/>
        <v>67.11051317650286</v>
      </c>
    </row>
    <row r="122" spans="1:24" ht="13.5">
      <c r="A122" s="61">
        <v>28.2975</v>
      </c>
      <c r="B122" s="25" t="s">
        <v>215</v>
      </c>
      <c r="C122" s="25" t="s">
        <v>216</v>
      </c>
      <c r="D122" s="26">
        <f t="shared" si="99"/>
        <v>128.65483436200574</v>
      </c>
      <c r="E122" s="26">
        <f t="shared" si="100"/>
        <v>301.21387569291124</v>
      </c>
      <c r="F122" s="27">
        <v>15</v>
      </c>
      <c r="G122" s="28" t="s">
        <v>41</v>
      </c>
      <c r="H122" s="27" t="s">
        <v>42</v>
      </c>
      <c r="I122" s="51" t="s">
        <v>938</v>
      </c>
      <c r="J122" s="30">
        <f t="shared" si="101"/>
        <v>15.708333333333332</v>
      </c>
      <c r="K122" s="31">
        <f t="shared" si="102"/>
        <v>55.645833333333336</v>
      </c>
      <c r="L122" s="32" t="str">
        <f t="shared" si="95"/>
        <v>JO57XJ</v>
      </c>
      <c r="M122" s="33">
        <f t="shared" si="108"/>
        <v>11.958333333333332</v>
      </c>
      <c r="N122" s="33">
        <f t="shared" si="103"/>
        <v>57.395833333333336</v>
      </c>
      <c r="O122" s="10">
        <f t="shared" si="109"/>
        <v>0.8424132142623957</v>
      </c>
      <c r="P122" s="10">
        <f t="shared" si="104"/>
        <v>0.825565175390544</v>
      </c>
      <c r="Q122" s="10">
        <f t="shared" si="105"/>
        <v>0.5388320484493281</v>
      </c>
      <c r="R122" s="10">
        <f t="shared" si="106"/>
        <v>0.56430677931634</v>
      </c>
      <c r="S122" s="10">
        <f t="shared" si="107"/>
        <v>0.9978589232386035</v>
      </c>
      <c r="T122" s="10">
        <f t="shared" si="96"/>
        <v>0.9988825609529548</v>
      </c>
      <c r="U122" s="10">
        <f t="shared" si="110"/>
        <v>0.04727890059534001</v>
      </c>
      <c r="V122" s="10">
        <f t="shared" si="111"/>
        <v>0.04726128885320985</v>
      </c>
      <c r="W122" s="10">
        <f t="shared" si="97"/>
        <v>-0.6246272573596473</v>
      </c>
      <c r="X122" s="11">
        <f t="shared" si="98"/>
        <v>128.65483436200574</v>
      </c>
    </row>
    <row r="123" spans="1:24" ht="13.5">
      <c r="A123" s="61">
        <v>28.298</v>
      </c>
      <c r="B123" s="25" t="s">
        <v>217</v>
      </c>
      <c r="C123" s="25" t="s">
        <v>893</v>
      </c>
      <c r="D123" s="26">
        <f t="shared" si="99"/>
        <v>25.855279610620347</v>
      </c>
      <c r="E123" s="26">
        <f t="shared" si="100"/>
        <v>12259.876720016458</v>
      </c>
      <c r="H123" s="27" t="s">
        <v>42</v>
      </c>
      <c r="I123" s="51"/>
      <c r="J123" s="30">
        <f t="shared" si="101"/>
        <v>167.45833333333331</v>
      </c>
      <c r="K123" s="31">
        <f t="shared" si="102"/>
        <v>9.395833333333334</v>
      </c>
      <c r="L123" s="32" t="str">
        <f t="shared" si="95"/>
        <v>JO57XJ</v>
      </c>
      <c r="M123" s="33">
        <f>SUM(SUM(-180,PRODUCT(2,SUM(CODE(MID(L123,1,1)),-65),10)),PRODUCT((SUM(CODE(MID(L123,3,1)),-48)),2),PRODUCT(SUM(CODE(MID(L123,5,1)),-65),1/12),1/24)</f>
        <v>11.958333333333332</v>
      </c>
      <c r="N123" s="33">
        <f t="shared" si="103"/>
        <v>57.395833333333336</v>
      </c>
      <c r="O123" s="10">
        <f>SIN(PRODUCT(PI()/180,N123))</f>
        <v>0.8424132142623957</v>
      </c>
      <c r="P123" s="10">
        <f t="shared" si="104"/>
        <v>0.16325421625760875</v>
      </c>
      <c r="Q123" s="10">
        <f t="shared" si="105"/>
        <v>0.5388320484493281</v>
      </c>
      <c r="R123" s="10">
        <f t="shared" si="106"/>
        <v>0.9865840363973634</v>
      </c>
      <c r="S123" s="10">
        <f t="shared" si="107"/>
        <v>-0.909961270876543</v>
      </c>
      <c r="T123" s="10">
        <f t="shared" si="96"/>
        <v>-0.34621072096100614</v>
      </c>
      <c r="U123" s="10">
        <f>ACOS(T123)</f>
        <v>1.9243253366844228</v>
      </c>
      <c r="V123" s="10">
        <f>SIN(U123)</f>
        <v>0.9381567761795788</v>
      </c>
      <c r="W123" s="10">
        <f t="shared" si="97"/>
        <v>0.899898436586108</v>
      </c>
      <c r="X123" s="11">
        <f t="shared" si="98"/>
        <v>25.855279610620347</v>
      </c>
    </row>
    <row r="124" spans="1:24" ht="13.5">
      <c r="A124" s="61">
        <v>28.299</v>
      </c>
      <c r="B124" s="25" t="s">
        <v>894</v>
      </c>
      <c r="C124" s="25" t="s">
        <v>895</v>
      </c>
      <c r="D124" s="26">
        <f t="shared" si="99"/>
        <v>328.5121456116488</v>
      </c>
      <c r="E124" s="26">
        <f t="shared" si="100"/>
        <v>7659.802733419259</v>
      </c>
      <c r="F124" s="27">
        <v>25</v>
      </c>
      <c r="G124" s="28" t="s">
        <v>74</v>
      </c>
      <c r="I124" s="51"/>
      <c r="J124" s="30">
        <f t="shared" si="101"/>
        <v>-122.375</v>
      </c>
      <c r="K124" s="31">
        <f t="shared" si="102"/>
        <v>47.0625</v>
      </c>
      <c r="L124" s="32" t="str">
        <f t="shared" si="95"/>
        <v>JO57XJ</v>
      </c>
      <c r="M124" s="33">
        <f>SUM(SUM(-180,PRODUCT(2,SUM(CODE(MID(L124,1,1)),-65),10)),PRODUCT((SUM(CODE(MID(L124,3,1)),-48)),2),PRODUCT(SUM(CODE(MID(L124,5,1)),-65),1/12),1/24)</f>
        <v>11.958333333333332</v>
      </c>
      <c r="N124" s="33">
        <f t="shared" si="103"/>
        <v>57.395833333333336</v>
      </c>
      <c r="O124" s="10">
        <f>SIN(PRODUCT(PI()/180,N124))</f>
        <v>0.8424132142623957</v>
      </c>
      <c r="P124" s="10">
        <f t="shared" si="104"/>
        <v>0.7320972111532454</v>
      </c>
      <c r="Q124" s="10">
        <f t="shared" si="105"/>
        <v>0.5388320484493281</v>
      </c>
      <c r="R124" s="10">
        <f t="shared" si="106"/>
        <v>0.6812001713311884</v>
      </c>
      <c r="S124" s="10">
        <f t="shared" si="107"/>
        <v>-0.6988315403679001</v>
      </c>
      <c r="T124" s="10">
        <f t="shared" si="96"/>
        <v>0.36022051220454065</v>
      </c>
      <c r="U124" s="10">
        <f>ACOS(T124)</f>
        <v>1.2022920630072609</v>
      </c>
      <c r="V124" s="10">
        <f>SIN(U124)</f>
        <v>0.9328671837872197</v>
      </c>
      <c r="W124" s="10">
        <f t="shared" si="97"/>
        <v>0.8527509049189417</v>
      </c>
      <c r="X124" s="11">
        <f t="shared" si="98"/>
        <v>31.487854388351174</v>
      </c>
    </row>
  </sheetData>
  <printOptions gridLines="1"/>
  <pageMargins left="0.7874015748031497" right="0.7874015748031497" top="0.984251968503937" bottom="0.984251968503937" header="0.5118110236220472" footer="0.5118110236220472"/>
  <pageSetup orientation="portrait" paperSize="9" scale="97"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&amp;CSida &amp;P</oddFooter>
  </headerFooter>
</worksheet>
</file>

<file path=xl/worksheets/sheet3.xml><?xml version="1.0" encoding="utf-8"?>
<worksheet xmlns="http://schemas.openxmlformats.org/spreadsheetml/2006/main" xmlns:r="http://schemas.openxmlformats.org/officeDocument/2006/relationships">
  <dimension ref="A1:X103"/>
  <sheetViews>
    <sheetView zoomScale="130" zoomScaleNormal="130" workbookViewId="0" topLeftCell="A1">
      <pane xSplit="9" ySplit="3" topLeftCell="J19" activePane="bottomRight" state="frozen"/>
      <selection pane="topLeft" activeCell="A1" sqref="A1"/>
      <selection pane="topRight" activeCell="I1" sqref="I1"/>
      <selection pane="bottomLeft" activeCell="A3" sqref="A3"/>
      <selection pane="bottomRight" activeCell="H41" sqref="H41"/>
    </sheetView>
  </sheetViews>
  <sheetFormatPr defaultColWidth="9.140625" defaultRowHeight="12.75"/>
  <cols>
    <col min="1" max="1" width="9.7109375" style="24" customWidth="1"/>
    <col min="2" max="2" width="9.57421875" style="25" customWidth="1"/>
    <col min="3" max="3" width="9.421875" style="25" customWidth="1"/>
    <col min="4" max="4" width="5.8515625" style="25" customWidth="1"/>
    <col min="5" max="5" width="6.57421875" style="25" customWidth="1"/>
    <col min="6" max="6" width="7.28125" style="27" customWidth="1"/>
    <col min="7" max="7" width="14.57421875" style="28" customWidth="1"/>
    <col min="8" max="8" width="7.7109375" style="27" customWidth="1"/>
    <col min="9" max="9" width="21.7109375" style="29" customWidth="1"/>
    <col min="10" max="10" width="8.8515625" style="8" customWidth="1"/>
    <col min="11" max="11" width="8.28125" style="37" customWidth="1"/>
    <col min="12" max="12" width="7.140625" style="8" customWidth="1"/>
    <col min="13" max="13" width="8.140625" style="8" customWidth="1"/>
    <col min="14" max="14" width="7.7109375" style="8" customWidth="1"/>
    <col min="15" max="15" width="6.421875" style="10" customWidth="1"/>
    <col min="16" max="16" width="7.28125" style="10" customWidth="1"/>
    <col min="17" max="17" width="6.57421875" style="10" customWidth="1"/>
    <col min="18" max="18" width="7.00390625" style="10" customWidth="1"/>
    <col min="19" max="20" width="7.140625" style="10" customWidth="1"/>
    <col min="21" max="21" width="7.28125" style="10" customWidth="1"/>
    <col min="22" max="22" width="7.57421875" style="10" customWidth="1"/>
    <col min="23" max="23" width="8.00390625" style="10" customWidth="1"/>
    <col min="24" max="24" width="4.421875" style="11" customWidth="1"/>
    <col min="25" max="16384" width="11.421875" style="12" customWidth="1"/>
  </cols>
  <sheetData>
    <row r="1" spans="1:11" ht="23.25">
      <c r="A1" s="1" t="s">
        <v>218</v>
      </c>
      <c r="B1" s="2"/>
      <c r="C1" s="2"/>
      <c r="D1" s="2"/>
      <c r="E1" s="3" t="s">
        <v>13</v>
      </c>
      <c r="F1" s="4"/>
      <c r="G1" s="5" t="s">
        <v>14</v>
      </c>
      <c r="H1" s="6"/>
      <c r="I1" s="52" t="s">
        <v>1074</v>
      </c>
      <c r="K1" s="9"/>
    </row>
    <row r="2" spans="1:24" s="8" customFormat="1" ht="13.5">
      <c r="A2" s="13"/>
      <c r="B2" s="14"/>
      <c r="C2" s="14"/>
      <c r="D2" s="14"/>
      <c r="E2" s="14"/>
      <c r="F2" s="4"/>
      <c r="G2" s="14"/>
      <c r="H2" s="6"/>
      <c r="I2" s="7"/>
      <c r="K2" s="15"/>
      <c r="O2" s="10"/>
      <c r="P2" s="10"/>
      <c r="Q2" s="10"/>
      <c r="R2" s="10"/>
      <c r="S2" s="10"/>
      <c r="T2" s="10"/>
      <c r="U2" s="10"/>
      <c r="V2" s="10"/>
      <c r="W2" s="10"/>
      <c r="X2" s="11"/>
    </row>
    <row r="3" spans="1:24" s="8" customFormat="1" ht="14.25" thickBot="1">
      <c r="A3" s="16" t="s">
        <v>15</v>
      </c>
      <c r="B3" s="17" t="s">
        <v>16</v>
      </c>
      <c r="C3" s="17" t="s">
        <v>17</v>
      </c>
      <c r="D3" s="17" t="s">
        <v>18</v>
      </c>
      <c r="E3" s="17" t="s">
        <v>19</v>
      </c>
      <c r="F3" s="18" t="s">
        <v>20</v>
      </c>
      <c r="G3" s="19" t="s">
        <v>21</v>
      </c>
      <c r="H3" s="18" t="s">
        <v>18</v>
      </c>
      <c r="I3" s="20" t="s">
        <v>22</v>
      </c>
      <c r="J3" s="21" t="s">
        <v>23</v>
      </c>
      <c r="K3" s="22" t="s">
        <v>24</v>
      </c>
      <c r="L3" s="23" t="s">
        <v>25</v>
      </c>
      <c r="M3" s="23" t="s">
        <v>26</v>
      </c>
      <c r="N3" s="23" t="s">
        <v>27</v>
      </c>
      <c r="O3" s="10" t="s">
        <v>28</v>
      </c>
      <c r="P3" s="10" t="s">
        <v>29</v>
      </c>
      <c r="Q3" s="10" t="s">
        <v>30</v>
      </c>
      <c r="R3" s="10" t="s">
        <v>31</v>
      </c>
      <c r="S3" s="10" t="s">
        <v>32</v>
      </c>
      <c r="T3" s="10" t="s">
        <v>33</v>
      </c>
      <c r="U3" s="10" t="s">
        <v>34</v>
      </c>
      <c r="V3" s="10" t="s">
        <v>35</v>
      </c>
      <c r="W3" s="10" t="s">
        <v>36</v>
      </c>
      <c r="X3" s="11" t="s">
        <v>37</v>
      </c>
    </row>
    <row r="4" spans="1:24" ht="13.5">
      <c r="A4" s="24">
        <v>50</v>
      </c>
      <c r="B4" s="25" t="s">
        <v>219</v>
      </c>
      <c r="C4" s="25" t="s">
        <v>220</v>
      </c>
      <c r="D4" s="26">
        <f aca="true" t="shared" si="0" ref="D4:D27">IF(AND(M4&gt;J4,X4&lt;180),SUM(360,-X4),X4)</f>
        <v>164.2203925454476</v>
      </c>
      <c r="E4" s="26">
        <f aca="true" t="shared" si="1" ref="E4:E27">PRODUCT(6371,ACOS(SUM(PRODUCT(COS(PRODUCT(PI()/180,N4)),COS(PRODUCT(PI()/180,K4)),COS(PRODUCT(PI()/180,SUM(J4,-M4)))),PRODUCT(SIN(PRODUCT(PI()/180,N4)),SIN(PRODUCT(PI()/180,K4))))))</f>
        <v>1250.4035253699694</v>
      </c>
      <c r="I4" s="51" t="s">
        <v>221</v>
      </c>
      <c r="J4" s="30">
        <f aca="true" t="shared" si="2" ref="J4:J27">SUM(SUM(-180,PRODUCT(2,SUM(CODE(MID(C4,1,1)),-65),10)),PRODUCT((SUM(CODE(MID(C4,3,1)),-48)),2),PRODUCT(SUM(CODE(MID(C4,5,1)),-65),1/12),1/24)</f>
        <v>16.375</v>
      </c>
      <c r="K4" s="31">
        <f aca="true" t="shared" si="3" ref="K4:K27">SUM(SUM(-90,PRODUCT(SUM(CODE(MID(C4,2,1)),-65),10)),SUM(CODE(MID(C4,4,1)),-48),PRODUCT(SUM(CODE(RIGHT(C4,1)),-65),1/24),1/48)</f>
        <v>46.47916666666667</v>
      </c>
      <c r="L4" s="32" t="str">
        <f aca="true" t="shared" si="4" ref="L4:L55">G$1</f>
        <v>JO57XJ</v>
      </c>
      <c r="M4" s="33">
        <f aca="true" t="shared" si="5" ref="M4:M27">SUM(SUM(-180,PRODUCT(2,SUM(CODE(MID(L4,1,1)),-65),10)),PRODUCT((SUM(CODE(MID(L4,3,1)),-48)),2),PRODUCT(SUM(CODE(MID(L4,5,1)),-65),1/12),1/24)</f>
        <v>11.958333333333332</v>
      </c>
      <c r="N4" s="33">
        <f aca="true" t="shared" si="6" ref="N4:N27">SUM(SUM(-90,PRODUCT(SUM(CODE(MID(L4,2,1)),-65),10)),SUM(CODE(MID(L4,4,1)),-48),PRODUCT(SUM(CODE(RIGHT(L4,1)),-65),1/24),1/48)</f>
        <v>57.395833333333336</v>
      </c>
      <c r="O4" s="10">
        <f aca="true" t="shared" si="7" ref="O4:O27">SIN(PRODUCT(PI()/180,N4))</f>
        <v>0.8424132142623957</v>
      </c>
      <c r="P4" s="10">
        <f aca="true" t="shared" si="8" ref="P4:P27">SIN(PRODUCT(PI()/180,K4))</f>
        <v>0.7251240302792393</v>
      </c>
      <c r="Q4" s="10">
        <f aca="true" t="shared" si="9" ref="Q4:Q27">COS(PRODUCT(PI()/180,N4))</f>
        <v>0.5388320484493281</v>
      </c>
      <c r="R4" s="10">
        <f aca="true" t="shared" si="10" ref="R4:R27">COS(PRODUCT(PI()/180,K4))</f>
        <v>0.6886182837476745</v>
      </c>
      <c r="S4" s="10">
        <f aca="true" t="shared" si="11" ref="S4:S27">COS(PRODUCT(PI()/180,SUM(J4,-M4)))</f>
        <v>0.99703039338329</v>
      </c>
      <c r="T4" s="10">
        <f aca="true" t="shared" si="12" ref="T4:T27">SUM(PRODUCT(P4,O4),PRODUCT(R4,Q4,S4))</f>
        <v>0.980801794169288</v>
      </c>
      <c r="U4" s="10">
        <f aca="true" t="shared" si="13" ref="U4:U27">ACOS(T4)</f>
        <v>0.1962648760586987</v>
      </c>
      <c r="V4" s="10">
        <f aca="true" t="shared" si="14" ref="V4:V27">SIN(U4)</f>
        <v>0.1950072833365603</v>
      </c>
      <c r="W4" s="10">
        <f aca="true" t="shared" si="15" ref="W4:W27">PRODUCT(SUM(P4,-PRODUCT(O4,T4)),PRODUCT(1/Q4,1/V4))</f>
        <v>-0.9623148417670917</v>
      </c>
      <c r="X4" s="11">
        <f aca="true" t="shared" si="16" ref="X4:X27">IF(J4=M4,IF(K4&gt;N4,0,180),PRODUCT(180,1/PI(),ACOS(W4)))</f>
        <v>164.2203925454476</v>
      </c>
    </row>
    <row r="5" spans="1:24" ht="13.5">
      <c r="A5" s="24">
        <v>50</v>
      </c>
      <c r="B5" s="25" t="s">
        <v>222</v>
      </c>
      <c r="C5" s="25" t="s">
        <v>223</v>
      </c>
      <c r="D5" s="26">
        <f t="shared" si="0"/>
        <v>247.92985269096266</v>
      </c>
      <c r="E5" s="26">
        <f t="shared" si="1"/>
        <v>987.9244443192487</v>
      </c>
      <c r="F5" s="27">
        <v>15</v>
      </c>
      <c r="G5" s="28" t="s">
        <v>224</v>
      </c>
      <c r="H5" s="27" t="s">
        <v>42</v>
      </c>
      <c r="I5" s="51"/>
      <c r="J5" s="30">
        <f t="shared" si="2"/>
        <v>-1.875</v>
      </c>
      <c r="K5" s="31">
        <f t="shared" si="3"/>
        <v>53.22916666666667</v>
      </c>
      <c r="L5" s="32" t="str">
        <f t="shared" si="4"/>
        <v>JO57XJ</v>
      </c>
      <c r="M5" s="33">
        <f t="shared" si="5"/>
        <v>11.958333333333332</v>
      </c>
      <c r="N5" s="33">
        <f t="shared" si="6"/>
        <v>57.395833333333336</v>
      </c>
      <c r="O5" s="10">
        <f t="shared" si="7"/>
        <v>0.8424132142623957</v>
      </c>
      <c r="P5" s="10">
        <f t="shared" si="8"/>
        <v>0.801036202763926</v>
      </c>
      <c r="Q5" s="10">
        <f t="shared" si="9"/>
        <v>0.5388320484493281</v>
      </c>
      <c r="R5" s="10">
        <f t="shared" si="10"/>
        <v>0.5986159051190927</v>
      </c>
      <c r="S5" s="10">
        <f t="shared" si="11"/>
        <v>0.970995342430206</v>
      </c>
      <c r="T5" s="10">
        <f t="shared" si="12"/>
        <v>0.9880013647881389</v>
      </c>
      <c r="U5" s="10">
        <f t="shared" si="13"/>
        <v>0.1550658364965074</v>
      </c>
      <c r="V5" s="10">
        <f t="shared" si="14"/>
        <v>0.15444514617421556</v>
      </c>
      <c r="W5" s="10">
        <f t="shared" si="15"/>
        <v>-0.37574146496853617</v>
      </c>
      <c r="X5" s="11">
        <f t="shared" si="16"/>
        <v>112.07014730903735</v>
      </c>
    </row>
    <row r="6" spans="1:24" ht="13.5">
      <c r="A6" s="24">
        <v>50.001</v>
      </c>
      <c r="B6" s="25" t="s">
        <v>225</v>
      </c>
      <c r="C6" s="25" t="s">
        <v>226</v>
      </c>
      <c r="D6" s="26">
        <f t="shared" si="0"/>
        <v>287.8362791042674</v>
      </c>
      <c r="E6" s="26">
        <f t="shared" si="1"/>
        <v>5150.393584184855</v>
      </c>
      <c r="F6" s="27">
        <v>25</v>
      </c>
      <c r="G6" s="28" t="s">
        <v>227</v>
      </c>
      <c r="H6" s="27">
        <v>90</v>
      </c>
      <c r="I6" s="51"/>
      <c r="J6" s="30">
        <f t="shared" si="2"/>
        <v>-62.958333333333336</v>
      </c>
      <c r="K6" s="31">
        <f t="shared" si="3"/>
        <v>44.520833333333336</v>
      </c>
      <c r="L6" s="32" t="str">
        <f t="shared" si="4"/>
        <v>JO57XJ</v>
      </c>
      <c r="M6" s="33">
        <f t="shared" si="5"/>
        <v>11.958333333333332</v>
      </c>
      <c r="N6" s="33">
        <f t="shared" si="6"/>
        <v>57.395833333333336</v>
      </c>
      <c r="O6" s="10">
        <f t="shared" si="7"/>
        <v>0.8424132142623957</v>
      </c>
      <c r="P6" s="10">
        <f t="shared" si="8"/>
        <v>0.7011685631415366</v>
      </c>
      <c r="Q6" s="10">
        <f t="shared" si="9"/>
        <v>0.5388320484493281</v>
      </c>
      <c r="R6" s="10">
        <f t="shared" si="10"/>
        <v>0.7129955442091016</v>
      </c>
      <c r="S6" s="10">
        <f t="shared" si="11"/>
        <v>0.2602236530210786</v>
      </c>
      <c r="T6" s="10">
        <f t="shared" si="12"/>
        <v>0.6906476480196506</v>
      </c>
      <c r="U6" s="10">
        <f t="shared" si="13"/>
        <v>0.8084121149246359</v>
      </c>
      <c r="V6" s="10">
        <f t="shared" si="14"/>
        <v>0.7231914174580093</v>
      </c>
      <c r="W6" s="10">
        <f t="shared" si="15"/>
        <v>0.30629812227970227</v>
      </c>
      <c r="X6" s="11">
        <f t="shared" si="16"/>
        <v>72.16372089573255</v>
      </c>
    </row>
    <row r="7" spans="1:24" ht="13.5">
      <c r="A7" s="24">
        <v>50.003</v>
      </c>
      <c r="B7" s="25" t="s">
        <v>228</v>
      </c>
      <c r="C7" s="25" t="s">
        <v>229</v>
      </c>
      <c r="D7" s="26">
        <f t="shared" si="0"/>
        <v>157.01178180799013</v>
      </c>
      <c r="E7" s="26">
        <f t="shared" si="1"/>
        <v>8378.753981399686</v>
      </c>
      <c r="F7" s="27">
        <v>5</v>
      </c>
      <c r="H7" s="27" t="s">
        <v>42</v>
      </c>
      <c r="I7" s="51"/>
      <c r="J7" s="30">
        <f t="shared" si="2"/>
        <v>35.041666666666664</v>
      </c>
      <c r="K7" s="31">
        <f t="shared" si="3"/>
        <v>-15.479166666666666</v>
      </c>
      <c r="L7" s="32" t="str">
        <f t="shared" si="4"/>
        <v>JO57XJ</v>
      </c>
      <c r="M7" s="33">
        <f t="shared" si="5"/>
        <v>11.958333333333332</v>
      </c>
      <c r="N7" s="33">
        <f t="shared" si="6"/>
        <v>57.395833333333336</v>
      </c>
      <c r="O7" s="10">
        <f t="shared" si="7"/>
        <v>0.8424132142623957</v>
      </c>
      <c r="P7" s="10">
        <f t="shared" si="8"/>
        <v>-0.26688797249942453</v>
      </c>
      <c r="Q7" s="10">
        <f t="shared" si="9"/>
        <v>0.5388320484493281</v>
      </c>
      <c r="R7" s="10">
        <f t="shared" si="10"/>
        <v>0.9637275601201547</v>
      </c>
      <c r="S7" s="10">
        <f t="shared" si="11"/>
        <v>0.9199355846453854</v>
      </c>
      <c r="T7" s="10">
        <f t="shared" si="12"/>
        <v>0.2528809069007946</v>
      </c>
      <c r="U7" s="10">
        <f t="shared" si="13"/>
        <v>1.315139535614454</v>
      </c>
      <c r="V7" s="10">
        <f t="shared" si="14"/>
        <v>0.967497414428086</v>
      </c>
      <c r="W7" s="10">
        <f t="shared" si="15"/>
        <v>-0.9205851805564715</v>
      </c>
      <c r="X7" s="11">
        <f t="shared" si="16"/>
        <v>157.01178180799013</v>
      </c>
    </row>
    <row r="8" spans="1:24" ht="13.5">
      <c r="A8" s="24">
        <v>50.004</v>
      </c>
      <c r="B8" s="45" t="s">
        <v>230</v>
      </c>
      <c r="C8" s="25" t="s">
        <v>231</v>
      </c>
      <c r="D8" s="26">
        <f t="shared" si="0"/>
        <v>153.54654988357422</v>
      </c>
      <c r="E8" s="26">
        <f t="shared" si="1"/>
        <v>1512.748783346799</v>
      </c>
      <c r="F8" s="27">
        <v>1</v>
      </c>
      <c r="G8" s="28" t="s">
        <v>53</v>
      </c>
      <c r="H8" s="27" t="s">
        <v>232</v>
      </c>
      <c r="I8" s="51"/>
      <c r="J8" s="30">
        <f t="shared" si="2"/>
        <v>20.458333333333336</v>
      </c>
      <c r="K8" s="31">
        <f t="shared" si="3"/>
        <v>44.85416666666667</v>
      </c>
      <c r="L8" s="32" t="str">
        <f t="shared" si="4"/>
        <v>JO57XJ</v>
      </c>
      <c r="M8" s="33">
        <f t="shared" si="5"/>
        <v>11.958333333333332</v>
      </c>
      <c r="N8" s="33">
        <f t="shared" si="6"/>
        <v>57.395833333333336</v>
      </c>
      <c r="O8" s="10">
        <f t="shared" si="7"/>
        <v>0.8424132142623957</v>
      </c>
      <c r="P8" s="10">
        <f t="shared" si="8"/>
        <v>0.7053047136997135</v>
      </c>
      <c r="Q8" s="10">
        <f t="shared" si="9"/>
        <v>0.5388320484493281</v>
      </c>
      <c r="R8" s="10">
        <f t="shared" si="10"/>
        <v>0.7089042677491547</v>
      </c>
      <c r="S8" s="10">
        <f t="shared" si="11"/>
        <v>0.9890158633619168</v>
      </c>
      <c r="T8" s="10">
        <f t="shared" si="12"/>
        <v>0.9719426254140977</v>
      </c>
      <c r="U8" s="10">
        <f t="shared" si="13"/>
        <v>0.23744291058653255</v>
      </c>
      <c r="V8" s="10">
        <f t="shared" si="14"/>
        <v>0.23521805394814171</v>
      </c>
      <c r="W8" s="10">
        <f t="shared" si="15"/>
        <v>-0.895296579049907</v>
      </c>
      <c r="X8" s="11">
        <f t="shared" si="16"/>
        <v>153.54654988357422</v>
      </c>
    </row>
    <row r="9" spans="1:24" ht="13.5">
      <c r="A9" s="24">
        <v>50.004</v>
      </c>
      <c r="B9" s="25" t="s">
        <v>233</v>
      </c>
      <c r="C9" s="25" t="s">
        <v>234</v>
      </c>
      <c r="D9" s="26">
        <f t="shared" si="0"/>
        <v>177.0363702229577</v>
      </c>
      <c r="E9" s="26">
        <f t="shared" si="1"/>
        <v>1766.8982340944638</v>
      </c>
      <c r="F9" s="27">
        <v>10</v>
      </c>
      <c r="G9" s="28" t="s">
        <v>144</v>
      </c>
      <c r="H9" s="27">
        <v>315</v>
      </c>
      <c r="I9" s="51"/>
      <c r="J9" s="30">
        <f t="shared" si="2"/>
        <v>13.041666666666666</v>
      </c>
      <c r="K9" s="31">
        <f t="shared" si="3"/>
        <v>41.520833333333336</v>
      </c>
      <c r="L9" s="32" t="str">
        <f t="shared" si="4"/>
        <v>JO57XJ</v>
      </c>
      <c r="M9" s="33">
        <f t="shared" si="5"/>
        <v>11.958333333333332</v>
      </c>
      <c r="N9" s="33">
        <f t="shared" si="6"/>
        <v>57.395833333333336</v>
      </c>
      <c r="O9" s="10">
        <f t="shared" si="7"/>
        <v>0.8424132142623957</v>
      </c>
      <c r="P9" s="10">
        <f t="shared" si="8"/>
        <v>0.6628923323914243</v>
      </c>
      <c r="Q9" s="10">
        <f t="shared" si="9"/>
        <v>0.5388320484493281</v>
      </c>
      <c r="R9" s="10">
        <f t="shared" si="10"/>
        <v>0.7487147358351226</v>
      </c>
      <c r="S9" s="10">
        <f t="shared" si="11"/>
        <v>0.9998212541310183</v>
      </c>
      <c r="T9" s="10">
        <f t="shared" si="12"/>
        <v>0.9617886435408777</v>
      </c>
      <c r="U9" s="10">
        <f t="shared" si="13"/>
        <v>0.2773345211261127</v>
      </c>
      <c r="V9" s="10">
        <f t="shared" si="14"/>
        <v>0.2737929969078803</v>
      </c>
      <c r="W9" s="10">
        <f t="shared" si="15"/>
        <v>-0.9986625553811942</v>
      </c>
      <c r="X9" s="11">
        <f t="shared" si="16"/>
        <v>177.0363702229577</v>
      </c>
    </row>
    <row r="10" spans="1:24" ht="13.5">
      <c r="A10" s="24">
        <v>50.004</v>
      </c>
      <c r="B10" s="45" t="s">
        <v>235</v>
      </c>
      <c r="C10" s="25" t="s">
        <v>960</v>
      </c>
      <c r="D10" s="26">
        <f t="shared" si="0"/>
        <v>178.14347771210973</v>
      </c>
      <c r="E10" s="26">
        <f t="shared" si="1"/>
        <v>1724.1685102039755</v>
      </c>
      <c r="F10" s="27">
        <v>10</v>
      </c>
      <c r="G10" s="28" t="s">
        <v>57</v>
      </c>
      <c r="I10" s="51" t="s">
        <v>1031</v>
      </c>
      <c r="J10" s="30">
        <f t="shared" si="2"/>
        <v>12.625</v>
      </c>
      <c r="K10" s="31">
        <f t="shared" si="3"/>
        <v>41.895833333333336</v>
      </c>
      <c r="L10" s="32" t="str">
        <f t="shared" si="4"/>
        <v>JO57XJ</v>
      </c>
      <c r="M10" s="33">
        <f t="shared" si="5"/>
        <v>11.958333333333332</v>
      </c>
      <c r="N10" s="33">
        <f t="shared" si="6"/>
        <v>57.395833333333336</v>
      </c>
      <c r="O10" s="10">
        <f t="shared" si="7"/>
        <v>0.8424132142623957</v>
      </c>
      <c r="P10" s="10">
        <f t="shared" si="8"/>
        <v>0.667778425842086</v>
      </c>
      <c r="Q10" s="10">
        <f t="shared" si="9"/>
        <v>0.5388320484493281</v>
      </c>
      <c r="R10" s="10">
        <f t="shared" si="10"/>
        <v>0.7443601104169041</v>
      </c>
      <c r="S10" s="10">
        <f t="shared" si="11"/>
        <v>0.9999323080037622</v>
      </c>
      <c r="T10" s="10">
        <f t="shared" si="12"/>
        <v>0.9636033029586881</v>
      </c>
      <c r="U10" s="10">
        <f t="shared" si="13"/>
        <v>0.2706276110820869</v>
      </c>
      <c r="V10" s="10">
        <f t="shared" si="14"/>
        <v>0.2673362574120964</v>
      </c>
      <c r="W10" s="10">
        <f t="shared" si="15"/>
        <v>-0.9994750873051528</v>
      </c>
      <c r="X10" s="11">
        <f t="shared" si="16"/>
        <v>178.14347771210973</v>
      </c>
    </row>
    <row r="11" spans="1:24" ht="13.5">
      <c r="A11" s="24">
        <v>50.004</v>
      </c>
      <c r="B11" s="25" t="s">
        <v>236</v>
      </c>
      <c r="C11" s="25" t="s">
        <v>237</v>
      </c>
      <c r="D11" s="26">
        <f t="shared" si="0"/>
        <v>269.22655341922405</v>
      </c>
      <c r="E11" s="26">
        <f t="shared" si="1"/>
        <v>8294.366533668705</v>
      </c>
      <c r="F11" s="27">
        <v>22</v>
      </c>
      <c r="G11" s="28" t="s">
        <v>238</v>
      </c>
      <c r="H11" s="27" t="s">
        <v>42</v>
      </c>
      <c r="I11" s="51"/>
      <c r="J11" s="30">
        <f t="shared" si="2"/>
        <v>-68.95833333333333</v>
      </c>
      <c r="K11" s="31">
        <f t="shared" si="3"/>
        <v>12.520833333333334</v>
      </c>
      <c r="L11" s="32" t="str">
        <f t="shared" si="4"/>
        <v>JO57XJ</v>
      </c>
      <c r="M11" s="33">
        <f t="shared" si="5"/>
        <v>11.958333333333332</v>
      </c>
      <c r="N11" s="33">
        <f t="shared" si="6"/>
        <v>57.395833333333336</v>
      </c>
      <c r="O11" s="10">
        <f t="shared" si="7"/>
        <v>0.8424132142623957</v>
      </c>
      <c r="P11" s="10">
        <f t="shared" si="8"/>
        <v>0.21679459086807618</v>
      </c>
      <c r="Q11" s="10">
        <f t="shared" si="9"/>
        <v>0.5388320484493281</v>
      </c>
      <c r="R11" s="10">
        <f t="shared" si="10"/>
        <v>0.9762172429179601</v>
      </c>
      <c r="S11" s="10">
        <f t="shared" si="11"/>
        <v>0.15787083353372938</v>
      </c>
      <c r="T11" s="10">
        <f t="shared" si="12"/>
        <v>0.2656733919569477</v>
      </c>
      <c r="U11" s="10">
        <f t="shared" si="13"/>
        <v>1.301893977973427</v>
      </c>
      <c r="V11" s="10">
        <f t="shared" si="14"/>
        <v>0.9640630937890372</v>
      </c>
      <c r="W11" s="10">
        <f t="shared" si="15"/>
        <v>-0.013498779437927473</v>
      </c>
      <c r="X11" s="11">
        <f t="shared" si="16"/>
        <v>90.77344658077594</v>
      </c>
    </row>
    <row r="12" spans="1:24" ht="13.5">
      <c r="A12" s="24">
        <v>50.005</v>
      </c>
      <c r="B12" s="48" t="s">
        <v>239</v>
      </c>
      <c r="C12" s="25" t="s">
        <v>240</v>
      </c>
      <c r="D12" s="26">
        <f t="shared" si="0"/>
        <v>169.2347605916693</v>
      </c>
      <c r="E12" s="26">
        <f t="shared" si="1"/>
        <v>10289.546373117659</v>
      </c>
      <c r="F12" s="27">
        <v>25</v>
      </c>
      <c r="G12" s="28" t="s">
        <v>53</v>
      </c>
      <c r="H12" s="27" t="s">
        <v>42</v>
      </c>
      <c r="I12" s="51"/>
      <c r="J12" s="30">
        <f t="shared" si="2"/>
        <v>25.041666666666668</v>
      </c>
      <c r="K12" s="31">
        <f t="shared" si="3"/>
        <v>-34.479166666666664</v>
      </c>
      <c r="L12" s="32" t="str">
        <f t="shared" si="4"/>
        <v>JO57XJ</v>
      </c>
      <c r="M12" s="33">
        <f t="shared" si="5"/>
        <v>11.958333333333332</v>
      </c>
      <c r="N12" s="33">
        <f t="shared" si="6"/>
        <v>57.395833333333336</v>
      </c>
      <c r="O12" s="10">
        <f t="shared" si="7"/>
        <v>0.8424132142623957</v>
      </c>
      <c r="P12" s="10">
        <f t="shared" si="8"/>
        <v>-0.5661065387500628</v>
      </c>
      <c r="Q12" s="10">
        <f t="shared" si="9"/>
        <v>0.5388320484493281</v>
      </c>
      <c r="R12" s="10">
        <f t="shared" si="10"/>
        <v>0.8243320852571636</v>
      </c>
      <c r="S12" s="10">
        <f t="shared" si="11"/>
        <v>0.9740418562639833</v>
      </c>
      <c r="T12" s="10">
        <f t="shared" si="12"/>
        <v>-0.04424908144964956</v>
      </c>
      <c r="U12" s="10">
        <f t="shared" si="13"/>
        <v>1.6150598607938564</v>
      </c>
      <c r="V12" s="10">
        <f t="shared" si="14"/>
        <v>0.999020529714411</v>
      </c>
      <c r="W12" s="10">
        <f t="shared" si="15"/>
        <v>-0.9824007517124156</v>
      </c>
      <c r="X12" s="11">
        <f t="shared" si="16"/>
        <v>169.2347605916693</v>
      </c>
    </row>
    <row r="13" spans="1:24" ht="13.5">
      <c r="A13" s="24">
        <v>50.008</v>
      </c>
      <c r="B13" s="45" t="s">
        <v>974</v>
      </c>
      <c r="C13" s="25" t="s">
        <v>975</v>
      </c>
      <c r="D13" s="26">
        <f>IF(AND(M13&gt;J13,X13&lt;180),SUM(360,-X13),X13)</f>
        <v>183.58989511852752</v>
      </c>
      <c r="E13" s="26">
        <f>PRODUCT(6371,ACOS(SUM(PRODUCT(COS(PRODUCT(PI()/180,N13)),COS(PRODUCT(PI()/180,K13)),COS(PRODUCT(PI()/180,SUM(J13,-M13)))),PRODUCT(SIN(PRODUCT(PI()/180,N13)),SIN(PRODUCT(PI()/180,K13))))))</f>
        <v>1507.954685060567</v>
      </c>
      <c r="I13" s="51" t="s">
        <v>976</v>
      </c>
      <c r="J13" s="30">
        <f>SUM(SUM(-180,PRODUCT(2,SUM(CODE(MID(C13,1,1)),-65),10)),PRODUCT((SUM(CODE(MID(C13,3,1)),-48)),2),PRODUCT(SUM(CODE(MID(C13,5,1)),-65),1/12),1/24)</f>
        <v>10.791666666666666</v>
      </c>
      <c r="K13" s="31">
        <f>SUM(SUM(-90,PRODUCT(SUM(CODE(MID(C13,2,1)),-65),10)),SUM(CODE(MID(C13,4,1)),-48),PRODUCT(SUM(CODE(RIGHT(C13,1)),-65),1/24),1/48)</f>
        <v>43.85416666666667</v>
      </c>
      <c r="L13" s="32" t="str">
        <f>G$1</f>
        <v>JO57XJ</v>
      </c>
      <c r="M13" s="33">
        <f t="shared" si="5"/>
        <v>11.958333333333332</v>
      </c>
      <c r="N13" s="33">
        <f>SUM(SUM(-90,PRODUCT(SUM(CODE(MID(L13,2,1)),-65),10)),SUM(CODE(MID(L13,4,1)),-48),PRODUCT(SUM(CODE(RIGHT(L13,1)),-65),1/24),1/48)</f>
        <v>57.395833333333336</v>
      </c>
      <c r="O13" s="10">
        <f t="shared" si="7"/>
        <v>0.8424132142623957</v>
      </c>
      <c r="P13" s="10">
        <f>SIN(PRODUCT(PI()/180,K13))</f>
        <v>0.6928252069697138</v>
      </c>
      <c r="Q13" s="10">
        <f>COS(PRODUCT(PI()/180,N13))</f>
        <v>0.5388320484493281</v>
      </c>
      <c r="R13" s="10">
        <f>COS(PRODUCT(PI()/180,K13))</f>
        <v>0.7211055627211409</v>
      </c>
      <c r="S13" s="10">
        <f>COS(PRODUCT(PI()/180,SUM(J13,-M13)))</f>
        <v>0.9997926980853884</v>
      </c>
      <c r="T13" s="10">
        <f>SUM(PRODUCT(P13,O13),PRODUCT(R13,Q13,S13))</f>
        <v>0.9721193488832218</v>
      </c>
      <c r="U13" s="10">
        <f t="shared" si="13"/>
        <v>0.23669042302002308</v>
      </c>
      <c r="V13" s="10">
        <f t="shared" si="14"/>
        <v>0.23448661268153628</v>
      </c>
      <c r="W13" s="10">
        <f>PRODUCT(SUM(P13,-PRODUCT(O13,T13)),PRODUCT(1/Q13,1/V13))</f>
        <v>-0.9980377868596596</v>
      </c>
      <c r="X13" s="11">
        <f>IF(J13=M13,IF(K13&gt;N13,0,180),PRODUCT(180,1/PI(),ACOS(W13)))</f>
        <v>176.41010488147248</v>
      </c>
    </row>
    <row r="14" spans="1:24" ht="13.5">
      <c r="A14" s="24">
        <v>50.008</v>
      </c>
      <c r="B14" s="25" t="s">
        <v>241</v>
      </c>
      <c r="C14" s="25" t="s">
        <v>242</v>
      </c>
      <c r="D14" s="26">
        <f t="shared" si="0"/>
        <v>272.75492043941864</v>
      </c>
      <c r="E14" s="26">
        <f t="shared" si="1"/>
        <v>7741.340514152502</v>
      </c>
      <c r="I14" s="51"/>
      <c r="J14" s="30">
        <f t="shared" si="2"/>
        <v>-68.95833333333333</v>
      </c>
      <c r="K14" s="31">
        <f t="shared" si="3"/>
        <v>18.520833333333332</v>
      </c>
      <c r="L14" s="32" t="str">
        <f t="shared" si="4"/>
        <v>JO57XJ</v>
      </c>
      <c r="M14" s="33">
        <f t="shared" si="5"/>
        <v>11.958333333333332</v>
      </c>
      <c r="N14" s="33">
        <f t="shared" si="6"/>
        <v>57.395833333333336</v>
      </c>
      <c r="O14" s="10">
        <f t="shared" si="7"/>
        <v>0.8424132142623957</v>
      </c>
      <c r="P14" s="10">
        <f t="shared" si="8"/>
        <v>0.3176494556333084</v>
      </c>
      <c r="Q14" s="10">
        <f t="shared" si="9"/>
        <v>0.5388320484493281</v>
      </c>
      <c r="R14" s="10">
        <f t="shared" si="10"/>
        <v>0.9482082172897801</v>
      </c>
      <c r="S14" s="10">
        <f t="shared" si="11"/>
        <v>0.15787083353372938</v>
      </c>
      <c r="T14" s="10">
        <f t="shared" si="12"/>
        <v>0.34825225077550664</v>
      </c>
      <c r="U14" s="10">
        <f t="shared" si="13"/>
        <v>1.2150903334095906</v>
      </c>
      <c r="V14" s="10">
        <f t="shared" si="14"/>
        <v>0.9374008586670879</v>
      </c>
      <c r="W14" s="10">
        <f t="shared" si="15"/>
        <v>0.04806390731470507</v>
      </c>
      <c r="X14" s="11">
        <f t="shared" si="16"/>
        <v>87.24507956058136</v>
      </c>
    </row>
    <row r="15" spans="1:24" ht="13.5">
      <c r="A15" s="24">
        <v>50.008</v>
      </c>
      <c r="B15" s="25" t="s">
        <v>243</v>
      </c>
      <c r="C15" s="25" t="s">
        <v>244</v>
      </c>
      <c r="D15" s="26">
        <f t="shared" si="0"/>
        <v>344.40101560080063</v>
      </c>
      <c r="E15" s="26">
        <f t="shared" si="1"/>
        <v>5727.03164099701</v>
      </c>
      <c r="F15" s="27">
        <v>85</v>
      </c>
      <c r="G15" s="28" t="s">
        <v>140</v>
      </c>
      <c r="I15" s="51"/>
      <c r="J15" s="30">
        <f t="shared" si="2"/>
        <v>-132.95833333333334</v>
      </c>
      <c r="K15" s="31">
        <f t="shared" si="3"/>
        <v>68.52083333333333</v>
      </c>
      <c r="L15" s="32" t="str">
        <f t="shared" si="4"/>
        <v>JO57XJ</v>
      </c>
      <c r="M15" s="33">
        <f t="shared" si="5"/>
        <v>11.958333333333332</v>
      </c>
      <c r="N15" s="33">
        <f t="shared" si="6"/>
        <v>57.395833333333336</v>
      </c>
      <c r="O15" s="10">
        <f t="shared" si="7"/>
        <v>0.8424132142623957</v>
      </c>
      <c r="P15" s="10">
        <f t="shared" si="8"/>
        <v>0.9305507700793532</v>
      </c>
      <c r="Q15" s="10">
        <f t="shared" si="9"/>
        <v>0.5388320484493281</v>
      </c>
      <c r="R15" s="10">
        <f t="shared" si="10"/>
        <v>0.3661628931291684</v>
      </c>
      <c r="S15" s="10">
        <f t="shared" si="11"/>
        <v>-0.8183169450561475</v>
      </c>
      <c r="T15" s="10">
        <f t="shared" si="12"/>
        <v>0.6224540850530583</v>
      </c>
      <c r="U15" s="10">
        <f t="shared" si="13"/>
        <v>0.8989219339188527</v>
      </c>
      <c r="V15" s="10">
        <f t="shared" si="14"/>
        <v>0.7826563179332036</v>
      </c>
      <c r="W15" s="10">
        <f t="shared" si="15"/>
        <v>0.9631673334055645</v>
      </c>
      <c r="X15" s="11">
        <f t="shared" si="16"/>
        <v>15.598984399199368</v>
      </c>
    </row>
    <row r="16" spans="1:24" ht="13.5">
      <c r="A16" s="24">
        <v>50.01</v>
      </c>
      <c r="B16" s="45" t="s">
        <v>245</v>
      </c>
      <c r="C16" s="25" t="s">
        <v>246</v>
      </c>
      <c r="D16" s="26">
        <f t="shared" si="0"/>
        <v>152.55389868742154</v>
      </c>
      <c r="E16" s="26">
        <f t="shared" si="1"/>
        <v>2644.5515626175</v>
      </c>
      <c r="F16" s="27">
        <v>30</v>
      </c>
      <c r="G16" s="35" t="s">
        <v>247</v>
      </c>
      <c r="H16" s="27" t="s">
        <v>42</v>
      </c>
      <c r="I16" s="51"/>
      <c r="J16" s="30">
        <f t="shared" si="2"/>
        <v>25.125</v>
      </c>
      <c r="K16" s="31">
        <f t="shared" si="3"/>
        <v>35.3125</v>
      </c>
      <c r="L16" s="32" t="str">
        <f t="shared" si="4"/>
        <v>JO57XJ</v>
      </c>
      <c r="M16" s="33">
        <f t="shared" si="5"/>
        <v>11.958333333333332</v>
      </c>
      <c r="N16" s="33">
        <f t="shared" si="6"/>
        <v>57.395833333333336</v>
      </c>
      <c r="O16" s="10">
        <f t="shared" si="7"/>
        <v>0.8424132142623957</v>
      </c>
      <c r="P16" s="10">
        <f t="shared" si="8"/>
        <v>0.5780356642313033</v>
      </c>
      <c r="Q16" s="10">
        <f t="shared" si="9"/>
        <v>0.5388320484493281</v>
      </c>
      <c r="R16" s="10">
        <f t="shared" si="10"/>
        <v>0.81601150168161</v>
      </c>
      <c r="S16" s="10">
        <f t="shared" si="11"/>
        <v>0.9737115872561709</v>
      </c>
      <c r="T16" s="10">
        <f t="shared" si="12"/>
        <v>0.9150791958909146</v>
      </c>
      <c r="U16" s="10">
        <f t="shared" si="13"/>
        <v>0.41509206759025274</v>
      </c>
      <c r="V16" s="10">
        <f t="shared" si="14"/>
        <v>0.4032741812311286</v>
      </c>
      <c r="W16" s="10">
        <f t="shared" si="15"/>
        <v>-0.8874448119748215</v>
      </c>
      <c r="X16" s="11">
        <f t="shared" si="16"/>
        <v>152.55389868742154</v>
      </c>
    </row>
    <row r="17" spans="1:24" ht="13.5">
      <c r="A17" s="24">
        <v>50.012</v>
      </c>
      <c r="B17" s="25" t="s">
        <v>961</v>
      </c>
      <c r="C17" s="25" t="s">
        <v>962</v>
      </c>
      <c r="D17" s="26">
        <f>IF(AND(M17&gt;J17,X17&lt;180),SUM(360,-X17),X17)</f>
        <v>310.1348088622763</v>
      </c>
      <c r="E17" s="26">
        <f>PRODUCT(6371,ACOS(SUM(PRODUCT(COS(PRODUCT(PI()/180,N17)),COS(PRODUCT(PI()/180,K17)),COS(PRODUCT(PI()/180,SUM(J17,-M17)))),PRODUCT(SIN(PRODUCT(PI()/180,N17)),SIN(PRODUCT(PI()/180,K17))))))</f>
        <v>2700.6788532869746</v>
      </c>
      <c r="F17" s="27">
        <v>100</v>
      </c>
      <c r="G17" s="28" t="s">
        <v>515</v>
      </c>
      <c r="H17" s="27" t="s">
        <v>685</v>
      </c>
      <c r="I17" s="51"/>
      <c r="J17" s="30">
        <f>SUM(SUM(-180,PRODUCT(2,SUM(CODE(MID(C17,1,1)),-65),10)),PRODUCT((SUM(CODE(MID(C17,3,1)),-48)),2),PRODUCT(SUM(CODE(MID(C17,5,1)),-65),1/12),1/24)</f>
        <v>-37.625</v>
      </c>
      <c r="K17" s="31">
        <f>SUM(SUM(-90,PRODUCT(SUM(CODE(MID(C17,2,1)),-65),10)),SUM(CODE(MID(C17,4,1)),-48),PRODUCT(SUM(CODE(RIGHT(C17,1)),-65),1/24),1/48)</f>
        <v>65.60416666666666</v>
      </c>
      <c r="L17" s="32" t="str">
        <f>G$1</f>
        <v>JO57XJ</v>
      </c>
      <c r="M17" s="33">
        <f t="shared" si="5"/>
        <v>11.958333333333332</v>
      </c>
      <c r="N17" s="33">
        <f>SUM(SUM(-90,PRODUCT(SUM(CODE(MID(L17,2,1)),-65),10)),SUM(CODE(MID(L17,4,1)),-48),PRODUCT(SUM(CODE(RIGHT(L17,1)),-65),1/24),1/48)</f>
        <v>57.395833333333336</v>
      </c>
      <c r="O17" s="10">
        <f t="shared" si="7"/>
        <v>0.8424132142623957</v>
      </c>
      <c r="P17" s="10">
        <f>SIN(PRODUCT(PI()/180,K17))</f>
        <v>0.9107137001999726</v>
      </c>
      <c r="Q17" s="10">
        <f>COS(PRODUCT(PI()/180,N17))</f>
        <v>0.5388320484493281</v>
      </c>
      <c r="R17" s="10">
        <f>COS(PRODUCT(PI()/180,K17))</f>
        <v>0.4130382019475614</v>
      </c>
      <c r="S17" s="10">
        <f>COS(PRODUCT(PI()/180,SUM(J17,-M17)))</f>
        <v>0.6483413961534762</v>
      </c>
      <c r="T17" s="10">
        <f>SUM(PRODUCT(P17,O17),PRODUCT(R17,Q17,S17))</f>
        <v>0.9114909628258567</v>
      </c>
      <c r="U17" s="10">
        <f t="shared" si="13"/>
        <v>0.423901876202633</v>
      </c>
      <c r="V17" s="10">
        <f t="shared" si="14"/>
        <v>0.4113201000276946</v>
      </c>
      <c r="W17" s="10">
        <f>PRODUCT(SUM(P17,-PRODUCT(O17,T17)),PRODUCT(1/Q17,1/V17))</f>
        <v>0.644588222991718</v>
      </c>
      <c r="X17" s="11">
        <f>IF(J17=M17,IF(K17&gt;N17,0,180),PRODUCT(180,1/PI(),ACOS(W17)))</f>
        <v>49.865191137723684</v>
      </c>
    </row>
    <row r="18" spans="1:24" ht="13.5">
      <c r="A18" s="24">
        <v>50.012</v>
      </c>
      <c r="B18" s="25" t="s">
        <v>984</v>
      </c>
      <c r="C18" s="25" t="s">
        <v>985</v>
      </c>
      <c r="D18" s="26">
        <f>IF(AND(M18&gt;J18,X18&lt;180),SUM(360,-X18),X18)</f>
        <v>144.05786692798333</v>
      </c>
      <c r="E18" s="26">
        <f>PRODUCT(6371,ACOS(SUM(PRODUCT(COS(PRODUCT(PI()/180,N18)),COS(PRODUCT(PI()/180,K18)),COS(PRODUCT(PI()/180,SUM(J18,-M18)))),PRODUCT(SIN(PRODUCT(PI()/180,N18)),SIN(PRODUCT(PI()/180,K18))))))</f>
        <v>1921.661978027847</v>
      </c>
      <c r="F18" s="27">
        <v>1</v>
      </c>
      <c r="I18" s="51" t="s">
        <v>986</v>
      </c>
      <c r="J18" s="30">
        <f>SUM(SUM(-180,PRODUCT(2,SUM(CODE(MID(C18,1,1)),-65),10)),PRODUCT((SUM(CODE(MID(C18,3,1)),-48)),2),PRODUCT(SUM(CODE(MID(C18,5,1)),-65),1/12),1/24)</f>
        <v>25.625</v>
      </c>
      <c r="K18" s="31">
        <f>SUM(SUM(-90,PRODUCT(SUM(CODE(MID(C18,2,1)),-65),10)),SUM(CODE(MID(C18,4,1)),-48),PRODUCT(SUM(CODE(RIGHT(C18,1)),-65),1/24),1/48)</f>
        <v>42.4375</v>
      </c>
      <c r="L18" s="32" t="str">
        <f>G$1</f>
        <v>JO57XJ</v>
      </c>
      <c r="M18" s="33">
        <f t="shared" si="5"/>
        <v>11.958333333333332</v>
      </c>
      <c r="N18" s="33">
        <f>SUM(SUM(-90,PRODUCT(SUM(CODE(MID(L18,2,1)),-65),10)),SUM(CODE(MID(L18,4,1)),-48),PRODUCT(SUM(CODE(RIGHT(L18,1)),-65),1/24),1/48)</f>
        <v>57.395833333333336</v>
      </c>
      <c r="O18" s="10">
        <f t="shared" si="7"/>
        <v>0.8424132142623957</v>
      </c>
      <c r="P18" s="10">
        <f>SIN(PRODUCT(PI()/180,K18))</f>
        <v>0.6747855610145886</v>
      </c>
      <c r="Q18" s="10">
        <f>COS(PRODUCT(PI()/180,N18))</f>
        <v>0.5388320484493281</v>
      </c>
      <c r="R18" s="10">
        <f>COS(PRODUCT(PI()/180,K18))</f>
        <v>0.738013852611336</v>
      </c>
      <c r="S18" s="10">
        <f>COS(PRODUCT(PI()/180,SUM(J18,-M18)))</f>
        <v>0.9716867424208803</v>
      </c>
      <c r="T18" s="10">
        <f>SUM(PRODUCT(P18,O18),PRODUCT(R18,Q18,S18))</f>
        <v>0.9548545831942397</v>
      </c>
      <c r="U18" s="10">
        <f t="shared" si="13"/>
        <v>0.30162642882245283</v>
      </c>
      <c r="V18" s="10">
        <f t="shared" si="14"/>
        <v>0.29707360191197535</v>
      </c>
      <c r="W18" s="10">
        <f>PRODUCT(SUM(P18,-PRODUCT(O18,T18)),PRODUCT(1/Q18,1/V18))</f>
        <v>-0.8096102262040792</v>
      </c>
      <c r="X18" s="11">
        <f>IF(J18=M18,IF(K18&gt;N18,0,180),PRODUCT(180,1/PI(),ACOS(W18)))</f>
        <v>144.05786692798333</v>
      </c>
    </row>
    <row r="19" spans="1:24" ht="13.5">
      <c r="A19" s="24">
        <v>50.013</v>
      </c>
      <c r="B19" s="45" t="s">
        <v>248</v>
      </c>
      <c r="C19" s="25" t="s">
        <v>249</v>
      </c>
      <c r="D19" s="26">
        <f t="shared" si="0"/>
        <v>249.78945438010834</v>
      </c>
      <c r="E19" s="26">
        <f t="shared" si="1"/>
        <v>3483.596472944838</v>
      </c>
      <c r="F19" s="27">
        <v>5</v>
      </c>
      <c r="G19" s="28" t="s">
        <v>57</v>
      </c>
      <c r="H19" s="27" t="s">
        <v>42</v>
      </c>
      <c r="I19" s="51"/>
      <c r="J19" s="30">
        <f t="shared" si="2"/>
        <v>-26.625</v>
      </c>
      <c r="K19" s="31">
        <f t="shared" si="3"/>
        <v>38.520833333333336</v>
      </c>
      <c r="L19" s="32" t="str">
        <f t="shared" si="4"/>
        <v>JO57XJ</v>
      </c>
      <c r="M19" s="33">
        <f t="shared" si="5"/>
        <v>11.958333333333332</v>
      </c>
      <c r="N19" s="33">
        <f t="shared" si="6"/>
        <v>57.395833333333336</v>
      </c>
      <c r="O19" s="10">
        <f t="shared" si="7"/>
        <v>0.8424132142623957</v>
      </c>
      <c r="P19" s="10">
        <f t="shared" si="8"/>
        <v>0.6227991598353081</v>
      </c>
      <c r="Q19" s="10">
        <f t="shared" si="9"/>
        <v>0.5388320484493281</v>
      </c>
      <c r="R19" s="10">
        <f t="shared" si="10"/>
        <v>0.7823817524127428</v>
      </c>
      <c r="S19" s="10">
        <f t="shared" si="11"/>
        <v>0.781701918570021</v>
      </c>
      <c r="T19" s="10">
        <f t="shared" si="12"/>
        <v>0.8541981665199327</v>
      </c>
      <c r="U19" s="10">
        <f t="shared" si="13"/>
        <v>0.5467895892238013</v>
      </c>
      <c r="V19" s="10">
        <f t="shared" si="14"/>
        <v>0.5199475861218947</v>
      </c>
      <c r="W19" s="10">
        <f t="shared" si="15"/>
        <v>-0.3454709282223683</v>
      </c>
      <c r="X19" s="11">
        <f t="shared" si="16"/>
        <v>110.21054561989165</v>
      </c>
    </row>
    <row r="20" spans="1:24" ht="13.5">
      <c r="A20" s="24">
        <v>50.013</v>
      </c>
      <c r="B20" s="25" t="s">
        <v>250</v>
      </c>
      <c r="C20" s="25" t="s">
        <v>251</v>
      </c>
      <c r="D20" s="26">
        <f t="shared" si="0"/>
        <v>170.58808561012108</v>
      </c>
      <c r="E20" s="26">
        <f t="shared" si="1"/>
        <v>1264.0766652670375</v>
      </c>
      <c r="F20" s="27">
        <v>8</v>
      </c>
      <c r="G20" s="28" t="s">
        <v>41</v>
      </c>
      <c r="H20" s="27" t="s">
        <v>42</v>
      </c>
      <c r="I20" s="51" t="s">
        <v>1003</v>
      </c>
      <c r="J20" s="30">
        <f t="shared" si="2"/>
        <v>14.625</v>
      </c>
      <c r="K20" s="31">
        <f t="shared" si="3"/>
        <v>46.145833333333336</v>
      </c>
      <c r="L20" s="32" t="str">
        <f t="shared" si="4"/>
        <v>JO57XJ</v>
      </c>
      <c r="M20" s="33">
        <f t="shared" si="5"/>
        <v>11.958333333333332</v>
      </c>
      <c r="N20" s="33">
        <f t="shared" si="6"/>
        <v>57.395833333333336</v>
      </c>
      <c r="O20" s="10">
        <f t="shared" si="7"/>
        <v>0.8424132142623957</v>
      </c>
      <c r="P20" s="10">
        <f t="shared" si="8"/>
        <v>0.7211055627211409</v>
      </c>
      <c r="Q20" s="10">
        <f t="shared" si="9"/>
        <v>0.5388320484493281</v>
      </c>
      <c r="R20" s="10">
        <f t="shared" si="10"/>
        <v>0.6928252069697137</v>
      </c>
      <c r="S20" s="10">
        <f t="shared" si="11"/>
        <v>0.9989171113385246</v>
      </c>
      <c r="T20" s="10">
        <f t="shared" si="12"/>
        <v>0.980381020278926</v>
      </c>
      <c r="U20" s="10">
        <f t="shared" si="13"/>
        <v>0.19841102892278095</v>
      </c>
      <c r="V20" s="10">
        <f t="shared" si="14"/>
        <v>0.19711178320144115</v>
      </c>
      <c r="W20" s="10">
        <f t="shared" si="15"/>
        <v>-0.9865381774054998</v>
      </c>
      <c r="X20" s="11">
        <f t="shared" si="16"/>
        <v>170.58808561012108</v>
      </c>
    </row>
    <row r="21" spans="1:24" ht="13.5">
      <c r="A21" s="24">
        <v>50.015</v>
      </c>
      <c r="B21" s="25" t="s">
        <v>252</v>
      </c>
      <c r="C21" s="25" t="s">
        <v>253</v>
      </c>
      <c r="D21" s="26">
        <f t="shared" si="0"/>
        <v>237.13701883322446</v>
      </c>
      <c r="E21" s="26">
        <f t="shared" si="1"/>
        <v>12261.252567708696</v>
      </c>
      <c r="F21" s="27">
        <v>15</v>
      </c>
      <c r="G21" s="28" t="s">
        <v>53</v>
      </c>
      <c r="I21" s="51"/>
      <c r="J21" s="30">
        <f t="shared" si="2"/>
        <v>-60.958333333333336</v>
      </c>
      <c r="K21" s="31">
        <f t="shared" si="3"/>
        <v>-34.479166666666664</v>
      </c>
      <c r="L21" s="32" t="str">
        <f t="shared" si="4"/>
        <v>JO57XJ</v>
      </c>
      <c r="M21" s="33">
        <f t="shared" si="5"/>
        <v>11.958333333333332</v>
      </c>
      <c r="N21" s="33">
        <f t="shared" si="6"/>
        <v>57.395833333333336</v>
      </c>
      <c r="O21" s="10">
        <f t="shared" si="7"/>
        <v>0.8424132142623957</v>
      </c>
      <c r="P21" s="10">
        <f t="shared" si="8"/>
        <v>-0.5661065387500628</v>
      </c>
      <c r="Q21" s="10">
        <f t="shared" si="9"/>
        <v>0.5388320484493281</v>
      </c>
      <c r="R21" s="10">
        <f t="shared" si="10"/>
        <v>0.8243320852571636</v>
      </c>
      <c r="S21" s="10">
        <f t="shared" si="11"/>
        <v>0.2937622838780444</v>
      </c>
      <c r="T21" s="10">
        <f t="shared" si="12"/>
        <v>-0.3464133122955254</v>
      </c>
      <c r="U21" s="10">
        <f t="shared" si="13"/>
        <v>1.9245412914312818</v>
      </c>
      <c r="V21" s="10">
        <f t="shared" si="14"/>
        <v>0.938081988455403</v>
      </c>
      <c r="W21" s="10">
        <f t="shared" si="15"/>
        <v>-0.5426318577801593</v>
      </c>
      <c r="X21" s="11">
        <f t="shared" si="16"/>
        <v>122.86298116677554</v>
      </c>
    </row>
    <row r="22" spans="1:24" ht="13.5">
      <c r="A22" s="24">
        <v>50.016</v>
      </c>
      <c r="B22" s="48" t="s">
        <v>822</v>
      </c>
      <c r="C22" s="25" t="s">
        <v>951</v>
      </c>
      <c r="D22" s="26">
        <f>IF(AND(M22&gt;J22,X22&lt;180),SUM(360,-X22),X22)</f>
        <v>237.83611190209646</v>
      </c>
      <c r="E22" s="26">
        <f>PRODUCT(6371,ACOS(SUM(PRODUCT(COS(PRODUCT(PI()/180,N22)),COS(PRODUCT(PI()/180,K22)),COS(PRODUCT(PI()/180,SUM(J22,-M22)))),PRODUCT(SIN(PRODUCT(PI()/180,N22)),SIN(PRODUCT(PI()/180,K22))))))</f>
        <v>1025.6420802024181</v>
      </c>
      <c r="F22" s="27">
        <v>7</v>
      </c>
      <c r="G22" s="35" t="s">
        <v>247</v>
      </c>
      <c r="H22" s="27" t="s">
        <v>42</v>
      </c>
      <c r="I22" s="51" t="s">
        <v>1035</v>
      </c>
      <c r="J22" s="30">
        <f>SUM(SUM(-180,PRODUCT(2,SUM(CODE(MID(C22,1,1)),-65),10)),PRODUCT((SUM(CODE(MID(C22,3,1)),-48)),2),PRODUCT(SUM(CODE(MID(C22,5,1)),-65),1/12),1/24)</f>
        <v>-0.7083333333333334</v>
      </c>
      <c r="K22" s="31">
        <f>SUM(SUM(-90,PRODUCT(SUM(CODE(MID(C22,2,1)),-65),10)),SUM(CODE(MID(C22,4,1)),-48),PRODUCT(SUM(CODE(RIGHT(C22,1)),-65),1/24),1/48)</f>
        <v>51.770833333333336</v>
      </c>
      <c r="L22" s="32" t="str">
        <f>G$1</f>
        <v>JO57XJ</v>
      </c>
      <c r="M22" s="33">
        <f t="shared" si="5"/>
        <v>11.958333333333332</v>
      </c>
      <c r="N22" s="33">
        <f>SUM(SUM(-90,PRODUCT(SUM(CODE(MID(L22,2,1)),-65),10)),SUM(CODE(MID(L22,4,1)),-48),PRODUCT(SUM(CODE(RIGHT(L22,1)),-65),1/24),1/48)</f>
        <v>57.395833333333336</v>
      </c>
      <c r="O22" s="10">
        <f t="shared" si="7"/>
        <v>0.8424132142623957</v>
      </c>
      <c r="P22" s="10">
        <f>SIN(PRODUCT(PI()/180,K22))</f>
        <v>0.7855419878738467</v>
      </c>
      <c r="Q22" s="10">
        <f>COS(PRODUCT(PI()/180,N22))</f>
        <v>0.5388320484493281</v>
      </c>
      <c r="R22" s="10">
        <f>COS(PRODUCT(PI()/180,K22))</f>
        <v>0.618808359096098</v>
      </c>
      <c r="S22" s="10">
        <f>COS(PRODUCT(PI()/180,SUM(J22,-M22)))</f>
        <v>0.9756622801842143</v>
      </c>
      <c r="T22" s="10">
        <f>SUM(PRODUCT(P22,O22),PRODUCT(R22,Q22,S22))</f>
        <v>0.9870697088613773</v>
      </c>
      <c r="U22" s="10">
        <f t="shared" si="13"/>
        <v>0.16098604303914898</v>
      </c>
      <c r="V22" s="10">
        <f t="shared" si="14"/>
        <v>0.16029157759631585</v>
      </c>
      <c r="W22" s="10">
        <f>PRODUCT(SUM(P22,-PRODUCT(O22,T22)),PRODUCT(1/Q22,1/V22))</f>
        <v>-0.5323428387526615</v>
      </c>
      <c r="X22" s="11">
        <f>IF(J22=M22,IF(K22&gt;N22,0,180),PRODUCT(180,1/PI(),ACOS(W22)))</f>
        <v>122.16388809790354</v>
      </c>
    </row>
    <row r="23" spans="1:24" ht="15">
      <c r="A23" s="24">
        <v>50.016</v>
      </c>
      <c r="B23" s="48" t="s">
        <v>254</v>
      </c>
      <c r="C23" s="74" t="s">
        <v>255</v>
      </c>
      <c r="D23" s="26">
        <f>IF(AND(M23&gt;J23,X23&lt;180),SUM(360,-X23),X23)</f>
        <v>155.03597848679883</v>
      </c>
      <c r="E23" s="26">
        <f>PRODUCT(6371,ACOS(SUM(PRODUCT(COS(PRODUCT(PI()/180,N23)),COS(PRODUCT(PI()/180,K23)),COS(PRODUCT(PI()/180,SUM(J23,-M23)))),PRODUCT(SIN(PRODUCT(PI()/180,N23)),SIN(PRODUCT(PI()/180,K23))))))</f>
        <v>2354.8327820154964</v>
      </c>
      <c r="F23" s="27">
        <v>1</v>
      </c>
      <c r="G23" s="35" t="s">
        <v>515</v>
      </c>
      <c r="H23" s="27" t="s">
        <v>69</v>
      </c>
      <c r="I23" s="51"/>
      <c r="J23" s="30">
        <f>SUM(SUM(-180,PRODUCT(2,SUM(CODE(MID(C23,1,1)),-65),10)),PRODUCT((SUM(CODE(MID(C23,3,1)),-48)),2),PRODUCT(SUM(CODE(MID(C23,5,1)),-65),1/12),1/24)</f>
        <v>23.041666666666668</v>
      </c>
      <c r="K23" s="31">
        <f>SUM(SUM(-90,PRODUCT(SUM(CODE(MID(C23,2,1)),-65),10)),SUM(CODE(MID(C23,4,1)),-48),PRODUCT(SUM(CODE(RIGHT(C23,1)),-65),1/24),1/48)</f>
        <v>37.520833333333336</v>
      </c>
      <c r="L23" s="32" t="str">
        <f>G$1</f>
        <v>JO57XJ</v>
      </c>
      <c r="M23" s="33">
        <f t="shared" si="5"/>
        <v>11.958333333333332</v>
      </c>
      <c r="N23" s="33">
        <f>SUM(SUM(-90,PRODUCT(SUM(CODE(MID(L23,2,1)),-65),10)),SUM(CODE(MID(L23,4,1)),-48),PRODUCT(SUM(CODE(RIGHT(L23,1)),-65),1/24),1/48)</f>
        <v>57.395833333333336</v>
      </c>
      <c r="O23" s="10">
        <f t="shared" si="7"/>
        <v>0.8424132142623957</v>
      </c>
      <c r="P23" s="10">
        <f>SIN(PRODUCT(PI()/180,K23))</f>
        <v>0.6090498601744485</v>
      </c>
      <c r="Q23" s="10">
        <f>COS(PRODUCT(PI()/180,N23))</f>
        <v>0.5388320484493281</v>
      </c>
      <c r="R23" s="10">
        <f>COS(PRODUCT(PI()/180,K23))</f>
        <v>0.7931319359485437</v>
      </c>
      <c r="S23" s="10">
        <f>COS(PRODUCT(PI()/180,SUM(J23,-M23)))</f>
        <v>0.9813486248449217</v>
      </c>
      <c r="T23" s="10">
        <f>SUM(PRODUCT(P23,O23),PRODUCT(R23,Q23,S23))</f>
        <v>0.9324656129083257</v>
      </c>
      <c r="U23" s="10">
        <f t="shared" si="13"/>
        <v>0.36961745126597023</v>
      </c>
      <c r="V23" s="10">
        <f t="shared" si="14"/>
        <v>0.3612587448678584</v>
      </c>
      <c r="W23" s="10">
        <f>PRODUCT(SUM(P23,-PRODUCT(O23,T23)),PRODUCT(1/Q23,1/V23))</f>
        <v>-0.9065729885371554</v>
      </c>
      <c r="X23" s="11">
        <f>IF(J23=M23,IF(K23&gt;N23,0,180),PRODUCT(180,1/PI(),ACOS(W23)))</f>
        <v>155.03597848679883</v>
      </c>
    </row>
    <row r="24" spans="1:24" ht="13.5">
      <c r="A24" s="24">
        <v>50.018</v>
      </c>
      <c r="B24" s="48" t="s">
        <v>256</v>
      </c>
      <c r="C24" s="25" t="s">
        <v>257</v>
      </c>
      <c r="D24" s="26">
        <f t="shared" si="0"/>
        <v>175.24128308074995</v>
      </c>
      <c r="E24" s="26">
        <f t="shared" si="1"/>
        <v>8917.5043775922</v>
      </c>
      <c r="F24" s="27">
        <v>60</v>
      </c>
      <c r="G24" s="35" t="s">
        <v>57</v>
      </c>
      <c r="H24" s="27" t="s">
        <v>42</v>
      </c>
      <c r="I24" s="51"/>
      <c r="J24" s="30">
        <f t="shared" si="2"/>
        <v>17.041666666666668</v>
      </c>
      <c r="K24" s="31">
        <f t="shared" si="3"/>
        <v>-22.6875</v>
      </c>
      <c r="L24" s="32" t="str">
        <f t="shared" si="4"/>
        <v>JO57XJ</v>
      </c>
      <c r="M24" s="33">
        <f t="shared" si="5"/>
        <v>11.958333333333332</v>
      </c>
      <c r="N24" s="33">
        <f t="shared" si="6"/>
        <v>57.395833333333336</v>
      </c>
      <c r="O24" s="10">
        <f t="shared" si="7"/>
        <v>0.8424132142623957</v>
      </c>
      <c r="P24" s="10">
        <f t="shared" si="8"/>
        <v>-0.38570476655283137</v>
      </c>
      <c r="Q24" s="10">
        <f t="shared" si="9"/>
        <v>0.5388320484493281</v>
      </c>
      <c r="R24" s="10">
        <f t="shared" si="10"/>
        <v>0.9226222591388232</v>
      </c>
      <c r="S24" s="10">
        <f t="shared" si="11"/>
        <v>0.9960668815727008</v>
      </c>
      <c r="T24" s="10">
        <f t="shared" si="12"/>
        <v>0.17026034532211448</v>
      </c>
      <c r="U24" s="10">
        <f t="shared" si="13"/>
        <v>1.3997024607741644</v>
      </c>
      <c r="V24" s="10">
        <f t="shared" si="14"/>
        <v>0.98539911447636</v>
      </c>
      <c r="W24" s="10">
        <f t="shared" si="15"/>
        <v>-0.9965528926113871</v>
      </c>
      <c r="X24" s="11">
        <f t="shared" si="16"/>
        <v>175.24128308074995</v>
      </c>
    </row>
    <row r="25" spans="1:24" ht="13.5">
      <c r="A25" s="24">
        <v>50.019</v>
      </c>
      <c r="B25" s="48" t="s">
        <v>977</v>
      </c>
      <c r="C25" s="25" t="s">
        <v>978</v>
      </c>
      <c r="D25" s="26">
        <f>IF(AND(M25&gt;J25,X25&lt;180),SUM(360,-X25),X25)</f>
        <v>193.07863452814783</v>
      </c>
      <c r="E25" s="26">
        <f>PRODUCT(6371,ACOS(SUM(PRODUCT(COS(PRODUCT(PI()/180,N25)),COS(PRODUCT(PI()/180,K25)),COS(PRODUCT(PI()/180,SUM(J25,-M25)))),PRODUCT(SIN(PRODUCT(PI()/180,N25)),SIN(PRODUCT(PI()/180,K25))))))</f>
        <v>1436.4295871032064</v>
      </c>
      <c r="F25" s="27">
        <v>10</v>
      </c>
      <c r="I25" s="51" t="s">
        <v>979</v>
      </c>
      <c r="J25" s="30">
        <f>SUM(SUM(-180,PRODUCT(2,SUM(CODE(MID(C25,1,1)),-65),10)),PRODUCT((SUM(CODE(MID(C25,3,1)),-48)),2),PRODUCT(SUM(CODE(MID(C25,5,1)),-65),1/12),1/24)</f>
        <v>7.875</v>
      </c>
      <c r="K25" s="31">
        <f>SUM(SUM(-90,PRODUCT(SUM(CODE(MID(C25,2,1)),-65),10)),SUM(CODE(MID(C25,4,1)),-48),PRODUCT(SUM(CODE(RIGHT(C25,1)),-65),1/24),1/48)</f>
        <v>44.72916666666667</v>
      </c>
      <c r="L25" s="32" t="str">
        <f>G$1</f>
        <v>JO57XJ</v>
      </c>
      <c r="M25" s="33">
        <f t="shared" si="5"/>
        <v>11.958333333333332</v>
      </c>
      <c r="N25" s="33">
        <f>SUM(SUM(-90,PRODUCT(SUM(CODE(MID(L25,2,1)),-65),10)),SUM(CODE(MID(L25,4,1)),-48),PRODUCT(SUM(CODE(RIGHT(L25,1)),-65),1/24),1/48)</f>
        <v>57.395833333333336</v>
      </c>
      <c r="O25" s="10">
        <f t="shared" si="7"/>
        <v>0.8424132142623957</v>
      </c>
      <c r="P25" s="10">
        <f>SIN(PRODUCT(PI()/180,K25))</f>
        <v>0.7037564472322437</v>
      </c>
      <c r="Q25" s="10">
        <f>COS(PRODUCT(PI()/180,N25))</f>
        <v>0.5388320484493281</v>
      </c>
      <c r="R25" s="10">
        <f>COS(PRODUCT(PI()/180,K25))</f>
        <v>0.71044131564757</v>
      </c>
      <c r="S25" s="10">
        <f>COS(PRODUCT(PI()/180,SUM(J25,-M25)))</f>
        <v>0.9974615384944574</v>
      </c>
      <c r="T25" s="10">
        <f>SUM(PRODUCT(P25,O25),PRODUCT(R25,Q25,S25))</f>
        <v>0.9746905354175357</v>
      </c>
      <c r="U25" s="10">
        <f t="shared" si="13"/>
        <v>0.22546375562756338</v>
      </c>
      <c r="V25" s="10">
        <f t="shared" si="14"/>
        <v>0.2235584043767479</v>
      </c>
      <c r="W25" s="10">
        <f>PRODUCT(SUM(P25,-PRODUCT(O25,T25)),PRODUCT(1/Q25,1/V25))</f>
        <v>-0.974060417340779</v>
      </c>
      <c r="X25" s="11">
        <f>IF(J25=M25,IF(K25&gt;N25,0,180),PRODUCT(180,1/PI(),ACOS(W25)))</f>
        <v>166.92136547185217</v>
      </c>
    </row>
    <row r="26" spans="1:24" ht="15">
      <c r="A26" s="24">
        <v>50.021</v>
      </c>
      <c r="B26" s="42" t="s">
        <v>258</v>
      </c>
      <c r="C26" s="25" t="s">
        <v>1041</v>
      </c>
      <c r="D26" s="26">
        <f t="shared" si="0"/>
        <v>181.44155326466392</v>
      </c>
      <c r="E26" s="26">
        <f t="shared" si="1"/>
        <v>208.55330122726366</v>
      </c>
      <c r="F26" s="27">
        <v>30</v>
      </c>
      <c r="G26" s="35" t="s">
        <v>224</v>
      </c>
      <c r="H26" s="27" t="s">
        <v>42</v>
      </c>
      <c r="I26" s="51"/>
      <c r="J26" s="30">
        <f t="shared" si="2"/>
        <v>11.875</v>
      </c>
      <c r="K26" s="31">
        <f t="shared" si="3"/>
        <v>55.520833333333336</v>
      </c>
      <c r="L26" s="32" t="str">
        <f t="shared" si="4"/>
        <v>JO57XJ</v>
      </c>
      <c r="M26" s="33">
        <f t="shared" si="5"/>
        <v>11.958333333333332</v>
      </c>
      <c r="N26" s="33">
        <f t="shared" si="6"/>
        <v>57.395833333333336</v>
      </c>
      <c r="O26" s="10">
        <f t="shared" si="7"/>
        <v>0.8424132142623957</v>
      </c>
      <c r="P26" s="10">
        <f t="shared" si="8"/>
        <v>0.8243320852571636</v>
      </c>
      <c r="Q26" s="10">
        <f t="shared" si="9"/>
        <v>0.5388320484493281</v>
      </c>
      <c r="R26" s="10">
        <f t="shared" si="10"/>
        <v>0.5661065387500628</v>
      </c>
      <c r="S26" s="10">
        <f t="shared" si="11"/>
        <v>0.9999989423008122</v>
      </c>
      <c r="T26" s="10">
        <f t="shared" si="12"/>
        <v>0.9994642648396703</v>
      </c>
      <c r="U26" s="10">
        <f t="shared" si="13"/>
        <v>0.032734782801328466</v>
      </c>
      <c r="V26" s="10">
        <f t="shared" si="14"/>
        <v>0.03272893686781367</v>
      </c>
      <c r="W26" s="10">
        <f t="shared" si="15"/>
        <v>-0.9996835076495547</v>
      </c>
      <c r="X26" s="11">
        <f t="shared" si="16"/>
        <v>178.55844673533608</v>
      </c>
    </row>
    <row r="27" spans="1:24" ht="13.5">
      <c r="A27" s="24">
        <v>50.023</v>
      </c>
      <c r="B27" s="25" t="s">
        <v>260</v>
      </c>
      <c r="C27" s="25" t="s">
        <v>261</v>
      </c>
      <c r="D27" s="26">
        <f t="shared" si="0"/>
        <v>207.48603040657645</v>
      </c>
      <c r="E27" s="26">
        <f t="shared" si="1"/>
        <v>919.8232235921531</v>
      </c>
      <c r="F27" s="27">
        <v>10</v>
      </c>
      <c r="G27" s="35" t="s">
        <v>53</v>
      </c>
      <c r="I27" s="51" t="s">
        <v>1062</v>
      </c>
      <c r="J27" s="30">
        <f t="shared" si="2"/>
        <v>6.041666666666667</v>
      </c>
      <c r="K27" s="31">
        <f t="shared" si="3"/>
        <v>49.895833333333336</v>
      </c>
      <c r="L27" s="32" t="str">
        <f t="shared" si="4"/>
        <v>JO57XJ</v>
      </c>
      <c r="M27" s="33">
        <f t="shared" si="5"/>
        <v>11.958333333333332</v>
      </c>
      <c r="N27" s="33">
        <f t="shared" si="6"/>
        <v>57.395833333333336</v>
      </c>
      <c r="O27" s="10">
        <f t="shared" si="7"/>
        <v>0.8424132142623957</v>
      </c>
      <c r="P27" s="10">
        <f t="shared" si="8"/>
        <v>0.7648745569036257</v>
      </c>
      <c r="Q27" s="10">
        <f t="shared" si="9"/>
        <v>0.5388320484493281</v>
      </c>
      <c r="R27" s="10">
        <f t="shared" si="10"/>
        <v>0.6441792547121353</v>
      </c>
      <c r="S27" s="10">
        <f t="shared" si="11"/>
        <v>0.994672873896844</v>
      </c>
      <c r="T27" s="10">
        <f t="shared" si="12"/>
        <v>0.9895957923181662</v>
      </c>
      <c r="U27" s="10">
        <f t="shared" si="13"/>
        <v>0.14437658508745144</v>
      </c>
      <c r="V27" s="10">
        <f t="shared" si="14"/>
        <v>0.14387552893449565</v>
      </c>
      <c r="W27" s="10">
        <f t="shared" si="15"/>
        <v>-0.8871233882355287</v>
      </c>
      <c r="X27" s="11">
        <f t="shared" si="16"/>
        <v>152.51396959342355</v>
      </c>
    </row>
    <row r="28" spans="1:24" ht="13.5">
      <c r="A28" s="24">
        <v>50.023</v>
      </c>
      <c r="B28" s="25" t="s">
        <v>262</v>
      </c>
      <c r="C28" s="25" t="s">
        <v>1063</v>
      </c>
      <c r="D28" s="26">
        <f aca="true" t="shared" si="17" ref="D28:D55">IF(AND(M28&gt;J28,X28&lt;180),SUM(360,-X28),X28)</f>
        <v>129.80308324588427</v>
      </c>
      <c r="E28" s="26">
        <f aca="true" t="shared" si="18" ref="E28:E55">PRODUCT(6371,ACOS(SUM(PRODUCT(COS(PRODUCT(PI()/180,N28)),COS(PRODUCT(PI()/180,K28)),COS(PRODUCT(PI()/180,SUM(J28,-M28)))),PRODUCT(SIN(PRODUCT(PI()/180,N28)),SIN(PRODUCT(PI()/180,K28))))))</f>
        <v>792.1555093014433</v>
      </c>
      <c r="F28" s="27">
        <v>20</v>
      </c>
      <c r="G28" s="35" t="s">
        <v>227</v>
      </c>
      <c r="H28" s="27">
        <v>240</v>
      </c>
      <c r="I28" s="51" t="s">
        <v>1064</v>
      </c>
      <c r="J28" s="30">
        <f aca="true" t="shared" si="19" ref="J28:J55">SUM(SUM(-180,PRODUCT(2,SUM(CODE(MID(C28,1,1)),-65),10)),PRODUCT((SUM(CODE(MID(C28,3,1)),-48)),2),PRODUCT(SUM(CODE(MID(C28,5,1)),-65),1/12),1/24)</f>
        <v>20.958333333333336</v>
      </c>
      <c r="K28" s="31">
        <f aca="true" t="shared" si="20" ref="K28:K55">SUM(SUM(-90,PRODUCT(SUM(CODE(MID(C28,2,1)),-65),10)),SUM(CODE(MID(C28,4,1)),-48),PRODUCT(SUM(CODE(RIGHT(C28,1)),-65),1/24),1/48)</f>
        <v>52.47916666666667</v>
      </c>
      <c r="L28" s="32" t="str">
        <f t="shared" si="4"/>
        <v>JO57XJ</v>
      </c>
      <c r="M28" s="33">
        <f aca="true" t="shared" si="21" ref="M28:M62">SUM(SUM(-180,PRODUCT(2,SUM(CODE(MID(L28,1,1)),-65),10)),PRODUCT((SUM(CODE(MID(L28,3,1)),-48)),2),PRODUCT(SUM(CODE(MID(L28,5,1)),-65),1/12),1/24)</f>
        <v>11.958333333333332</v>
      </c>
      <c r="N28" s="33">
        <f aca="true" t="shared" si="22" ref="N28:N55">SUM(SUM(-90,PRODUCT(SUM(CODE(MID(L28,2,1)),-65),10)),SUM(CODE(MID(L28,4,1)),-48),PRODUCT(SUM(CODE(RIGHT(L28,1)),-65),1/24),1/48)</f>
        <v>57.395833333333336</v>
      </c>
      <c r="O28" s="10">
        <f aca="true" t="shared" si="23" ref="O28:O62">SIN(PRODUCT(PI()/180,N28))</f>
        <v>0.8424132142623957</v>
      </c>
      <c r="P28" s="10">
        <f aca="true" t="shared" si="24" ref="P28:P55">SIN(PRODUCT(PI()/180,K28))</f>
        <v>0.7931319359485437</v>
      </c>
      <c r="Q28" s="10">
        <f aca="true" t="shared" si="25" ref="Q28:Q55">COS(PRODUCT(PI()/180,N28))</f>
        <v>0.5388320484493281</v>
      </c>
      <c r="R28" s="10">
        <f aca="true" t="shared" si="26" ref="R28:R55">COS(PRODUCT(PI()/180,K28))</f>
        <v>0.6090498601744484</v>
      </c>
      <c r="S28" s="10">
        <f aca="true" t="shared" si="27" ref="S28:S55">COS(PRODUCT(PI()/180,SUM(J28,-M28)))</f>
        <v>0.9876883405951378</v>
      </c>
      <c r="T28" s="10">
        <f aca="true" t="shared" si="28" ref="T28:T55">SUM(PRODUCT(P28,O28),PRODUCT(R28,Q28,S28))</f>
        <v>0.9922800212498305</v>
      </c>
      <c r="U28" s="10">
        <f aca="true" t="shared" si="29" ref="U28:U62">ACOS(T28)</f>
        <v>0.12433770354755036</v>
      </c>
      <c r="V28" s="10">
        <f aca="true" t="shared" si="30" ref="V28:V62">SIN(U28)</f>
        <v>0.12401757709468401</v>
      </c>
      <c r="W28" s="10">
        <f aca="true" t="shared" si="31" ref="W28:W55">PRODUCT(SUM(P28,-PRODUCT(O28,T28)),PRODUCT(1/Q28,1/V28))</f>
        <v>-0.6401510420398203</v>
      </c>
      <c r="X28" s="11">
        <f aca="true" t="shared" si="32" ref="X28:X55">IF(J28=M28,IF(K28&gt;N28,0,180),PRODUCT(180,1/PI(),ACOS(W28)))</f>
        <v>129.80308324588427</v>
      </c>
    </row>
    <row r="29" spans="1:24" ht="13.5">
      <c r="A29" s="24">
        <v>50.025</v>
      </c>
      <c r="B29" s="25" t="s">
        <v>263</v>
      </c>
      <c r="C29" s="25" t="s">
        <v>264</v>
      </c>
      <c r="D29" s="26">
        <f t="shared" si="17"/>
        <v>174.48326264757017</v>
      </c>
      <c r="E29" s="26">
        <f t="shared" si="18"/>
        <v>2397.9024658953</v>
      </c>
      <c r="F29" s="27">
        <v>7</v>
      </c>
      <c r="G29" s="35" t="s">
        <v>57</v>
      </c>
      <c r="H29" s="27" t="s">
        <v>42</v>
      </c>
      <c r="I29" s="51"/>
      <c r="J29" s="30">
        <f t="shared" si="19"/>
        <v>14.458333333333332</v>
      </c>
      <c r="K29" s="31">
        <f t="shared" si="20"/>
        <v>35.895833333333336</v>
      </c>
      <c r="L29" s="32" t="str">
        <f t="shared" si="4"/>
        <v>JO57XJ</v>
      </c>
      <c r="M29" s="33">
        <f t="shared" si="21"/>
        <v>11.958333333333332</v>
      </c>
      <c r="N29" s="33">
        <f t="shared" si="22"/>
        <v>57.395833333333336</v>
      </c>
      <c r="O29" s="10">
        <f t="shared" si="23"/>
        <v>0.8424132142623957</v>
      </c>
      <c r="P29" s="10">
        <f t="shared" si="24"/>
        <v>0.5863134472948935</v>
      </c>
      <c r="Q29" s="10">
        <f t="shared" si="25"/>
        <v>0.5388320484493281</v>
      </c>
      <c r="R29" s="10">
        <f t="shared" si="26"/>
        <v>0.8100842805049225</v>
      </c>
      <c r="S29" s="10">
        <f t="shared" si="27"/>
        <v>0.9990482215818578</v>
      </c>
      <c r="T29" s="10">
        <f t="shared" si="28"/>
        <v>0.9300021172999547</v>
      </c>
      <c r="U29" s="10">
        <f t="shared" si="29"/>
        <v>0.37637772184826557</v>
      </c>
      <c r="V29" s="10">
        <f t="shared" si="30"/>
        <v>0.3675541617470835</v>
      </c>
      <c r="W29" s="10">
        <f t="shared" si="31"/>
        <v>-0.9953681572523092</v>
      </c>
      <c r="X29" s="11">
        <f t="shared" si="32"/>
        <v>174.48326264757017</v>
      </c>
    </row>
    <row r="30" spans="1:24" ht="13.5">
      <c r="A30" s="24">
        <v>50.025</v>
      </c>
      <c r="B30" s="25" t="s">
        <v>265</v>
      </c>
      <c r="C30" s="25" t="s">
        <v>266</v>
      </c>
      <c r="D30" s="26">
        <f t="shared" si="17"/>
        <v>47.487890113507056</v>
      </c>
      <c r="E30" s="26">
        <f t="shared" si="18"/>
        <v>809.1891138632717</v>
      </c>
      <c r="F30" s="27">
        <v>40</v>
      </c>
      <c r="G30" s="35" t="s">
        <v>267</v>
      </c>
      <c r="H30" s="27" t="s">
        <v>42</v>
      </c>
      <c r="I30" s="51"/>
      <c r="J30" s="30">
        <f t="shared" si="19"/>
        <v>23.375</v>
      </c>
      <c r="K30" s="31">
        <f t="shared" si="20"/>
        <v>61.85416666666667</v>
      </c>
      <c r="L30" s="32" t="str">
        <f t="shared" si="4"/>
        <v>JO57XJ</v>
      </c>
      <c r="M30" s="33">
        <f t="shared" si="21"/>
        <v>11.958333333333332</v>
      </c>
      <c r="N30" s="33">
        <f t="shared" si="22"/>
        <v>57.395833333333336</v>
      </c>
      <c r="O30" s="10">
        <f t="shared" si="23"/>
        <v>0.8424132142623957</v>
      </c>
      <c r="P30" s="10">
        <f t="shared" si="24"/>
        <v>0.8817498013612268</v>
      </c>
      <c r="Q30" s="10">
        <f t="shared" si="25"/>
        <v>0.5388320484493281</v>
      </c>
      <c r="R30" s="10">
        <f t="shared" si="26"/>
        <v>0.4717173812776428</v>
      </c>
      <c r="S30" s="10">
        <f t="shared" si="27"/>
        <v>0.9802136369595721</v>
      </c>
      <c r="T30" s="10">
        <f t="shared" si="28"/>
        <v>0.9919448998085091</v>
      </c>
      <c r="U30" s="10">
        <f t="shared" si="29"/>
        <v>0.12701131908072072</v>
      </c>
      <c r="V30" s="10">
        <f t="shared" si="30"/>
        <v>0.12667010595987852</v>
      </c>
      <c r="W30" s="10">
        <f t="shared" si="31"/>
        <v>0.6757460215391409</v>
      </c>
      <c r="X30" s="11">
        <f t="shared" si="32"/>
        <v>47.487890113507056</v>
      </c>
    </row>
    <row r="31" spans="1:24" ht="13.5">
      <c r="A31" s="24">
        <v>50.025</v>
      </c>
      <c r="B31" s="25" t="s">
        <v>268</v>
      </c>
      <c r="C31" s="25" t="s">
        <v>269</v>
      </c>
      <c r="D31" s="26">
        <f t="shared" si="17"/>
        <v>80.19116152197986</v>
      </c>
      <c r="E31" s="26">
        <f t="shared" si="18"/>
        <v>4655.251938322284</v>
      </c>
      <c r="F31" s="27">
        <v>16</v>
      </c>
      <c r="G31" s="35" t="s">
        <v>41</v>
      </c>
      <c r="H31" s="27" t="s">
        <v>42</v>
      </c>
      <c r="I31" s="51"/>
      <c r="J31" s="30">
        <f t="shared" si="19"/>
        <v>77.04166666666667</v>
      </c>
      <c r="K31" s="31">
        <f t="shared" si="20"/>
        <v>43.520833333333336</v>
      </c>
      <c r="L31" s="32" t="str">
        <f t="shared" si="4"/>
        <v>JO57XJ</v>
      </c>
      <c r="M31" s="33">
        <f t="shared" si="21"/>
        <v>11.958333333333332</v>
      </c>
      <c r="N31" s="33">
        <f t="shared" si="22"/>
        <v>57.395833333333336</v>
      </c>
      <c r="O31" s="10">
        <f t="shared" si="23"/>
        <v>0.8424132142623957</v>
      </c>
      <c r="P31" s="10">
        <f t="shared" si="24"/>
        <v>0.6886182837476745</v>
      </c>
      <c r="Q31" s="10">
        <f t="shared" si="25"/>
        <v>0.5388320484493281</v>
      </c>
      <c r="R31" s="10">
        <f t="shared" si="26"/>
        <v>0.7251240302792393</v>
      </c>
      <c r="S31" s="10">
        <f t="shared" si="27"/>
        <v>0.4212996439590955</v>
      </c>
      <c r="T31" s="10">
        <f t="shared" si="28"/>
        <v>0.7447113667643888</v>
      </c>
      <c r="U31" s="10">
        <f t="shared" si="29"/>
        <v>0.7306940728805972</v>
      </c>
      <c r="V31" s="10">
        <f t="shared" si="30"/>
        <v>0.6673866796782177</v>
      </c>
      <c r="W31" s="10">
        <f t="shared" si="31"/>
        <v>0.17036150669707323</v>
      </c>
      <c r="X31" s="11">
        <f t="shared" si="32"/>
        <v>80.19116152197986</v>
      </c>
    </row>
    <row r="32" spans="1:24" ht="13.5">
      <c r="A32" s="24">
        <v>50.025</v>
      </c>
      <c r="B32" s="25" t="s">
        <v>270</v>
      </c>
      <c r="C32" s="25" t="s">
        <v>271</v>
      </c>
      <c r="D32" s="26">
        <f t="shared" si="17"/>
        <v>268.0903917363457</v>
      </c>
      <c r="E32" s="26">
        <f t="shared" si="18"/>
        <v>8480.130333662486</v>
      </c>
      <c r="F32" s="27">
        <v>15</v>
      </c>
      <c r="G32" s="35" t="s">
        <v>272</v>
      </c>
      <c r="H32" s="27" t="s">
        <v>42</v>
      </c>
      <c r="I32" s="51"/>
      <c r="J32" s="30">
        <f t="shared" si="19"/>
        <v>-68.95833333333333</v>
      </c>
      <c r="K32" s="31">
        <f t="shared" si="20"/>
        <v>10.520833333333334</v>
      </c>
      <c r="L32" s="32" t="str">
        <f t="shared" si="4"/>
        <v>JO57XJ</v>
      </c>
      <c r="M32" s="33">
        <f t="shared" si="21"/>
        <v>11.958333333333332</v>
      </c>
      <c r="N32" s="33">
        <f t="shared" si="22"/>
        <v>57.395833333333336</v>
      </c>
      <c r="O32" s="10">
        <f t="shared" si="23"/>
        <v>0.8424132142623957</v>
      </c>
      <c r="P32" s="10">
        <f t="shared" si="24"/>
        <v>0.1825930350107732</v>
      </c>
      <c r="Q32" s="10">
        <f t="shared" si="25"/>
        <v>0.5388320484493281</v>
      </c>
      <c r="R32" s="10">
        <f t="shared" si="26"/>
        <v>0.983188579859202</v>
      </c>
      <c r="S32" s="10">
        <f t="shared" si="27"/>
        <v>0.15787083353372938</v>
      </c>
      <c r="T32" s="10">
        <f t="shared" si="28"/>
        <v>0.23745457215890997</v>
      </c>
      <c r="U32" s="10">
        <f t="shared" si="29"/>
        <v>1.3310516926169338</v>
      </c>
      <c r="V32" s="10">
        <f t="shared" si="30"/>
        <v>0.9713986443066662</v>
      </c>
      <c r="W32" s="10">
        <f t="shared" si="31"/>
        <v>-0.0333227815612176</v>
      </c>
      <c r="X32" s="11">
        <f t="shared" si="32"/>
        <v>91.90960826365432</v>
      </c>
    </row>
    <row r="33" spans="1:24" ht="13.5">
      <c r="A33" s="24">
        <v>50.026</v>
      </c>
      <c r="B33" s="25" t="s">
        <v>989</v>
      </c>
      <c r="C33" s="25" t="s">
        <v>990</v>
      </c>
      <c r="D33" s="26">
        <f>IF(AND(M33&gt;J33,X33&lt;180),SUM(360,-X33),X33)</f>
        <v>141.78266233313286</v>
      </c>
      <c r="E33" s="26">
        <f>PRODUCT(6371,ACOS(SUM(PRODUCT(COS(PRODUCT(PI()/180,N33)),COS(PRODUCT(PI()/180,K33)),COS(PRODUCT(PI()/180,SUM(J33,-M33)))),PRODUCT(SIN(PRODUCT(PI()/180,N33)),SIN(PRODUCT(PI()/180,K33))))))</f>
        <v>1060.3112072090396</v>
      </c>
      <c r="G33" s="35"/>
      <c r="I33" s="51"/>
      <c r="J33" s="30">
        <f>SUM(SUM(-180,PRODUCT(2,SUM(CODE(MID(C33,1,1)),-65),10)),PRODUCT((SUM(CODE(MID(C33,3,1)),-48)),2),PRODUCT(SUM(CODE(MID(C33,5,1)),-65),1/12),1/24)</f>
        <v>21.041666666666668</v>
      </c>
      <c r="K33" s="31">
        <f>SUM(SUM(-90,PRODUCT(SUM(CODE(MID(C33,2,1)),-65),10)),SUM(CODE(MID(C33,4,1)),-48),PRODUCT(SUM(CODE(RIGHT(C33,1)),-65),1/24),1/48)</f>
        <v>49.520833333333336</v>
      </c>
      <c r="L33" s="32" t="str">
        <f>G$1</f>
        <v>JO57XJ</v>
      </c>
      <c r="M33" s="33">
        <f t="shared" si="21"/>
        <v>11.958333333333332</v>
      </c>
      <c r="N33" s="33">
        <f>SUM(SUM(-90,PRODUCT(SUM(CODE(MID(L33,2,1)),-65),10)),SUM(CODE(MID(L33,4,1)),-48),PRODUCT(SUM(CODE(RIGHT(L33,1)),-65),1/24),1/48)</f>
        <v>57.395833333333336</v>
      </c>
      <c r="O33" s="10">
        <f t="shared" si="23"/>
        <v>0.8424132142623957</v>
      </c>
      <c r="P33" s="10">
        <f>SIN(PRODUCT(PI()/180,K33))</f>
        <v>0.7606420613015211</v>
      </c>
      <c r="Q33" s="10">
        <f>COS(PRODUCT(PI()/180,N33))</f>
        <v>0.5388320484493281</v>
      </c>
      <c r="R33" s="10">
        <f>COS(PRODUCT(PI()/180,K33))</f>
        <v>0.6491715139922369</v>
      </c>
      <c r="S33" s="10">
        <f>COS(PRODUCT(PI()/180,SUM(J33,-M33)))</f>
        <v>0.987459771291654</v>
      </c>
      <c r="T33" s="10">
        <f>SUM(PRODUCT(P33,O33),PRODUCT(R33,Q33,S33))</f>
        <v>0.9861828384575153</v>
      </c>
      <c r="U33" s="10">
        <f t="shared" si="29"/>
        <v>0.16642775187710557</v>
      </c>
      <c r="V33" s="10">
        <f t="shared" si="30"/>
        <v>0.16566052375831192</v>
      </c>
      <c r="W33" s="10">
        <f>PRODUCT(SUM(P33,-PRODUCT(O33,T33)),PRODUCT(1/Q33,1/V33))</f>
        <v>-0.7856697272074907</v>
      </c>
      <c r="X33" s="11">
        <f>IF(J33=M33,IF(K33&gt;N33,0,180),PRODUCT(180,1/PI(),ACOS(W33)))</f>
        <v>141.78266233313286</v>
      </c>
    </row>
    <row r="34" spans="1:24" ht="13.5">
      <c r="A34" s="24">
        <v>50.026</v>
      </c>
      <c r="B34" s="25" t="s">
        <v>273</v>
      </c>
      <c r="C34" s="25" t="s">
        <v>274</v>
      </c>
      <c r="D34" s="26">
        <f>IF(AND(M34&gt;J34,X34&lt;180),SUM(360,-X34),X34)</f>
        <v>278.62927903353403</v>
      </c>
      <c r="E34" s="26">
        <f>PRODUCT(6371,ACOS(SUM(PRODUCT(COS(PRODUCT(PI()/180,N34)),COS(PRODUCT(PI()/180,K34)),COS(PRODUCT(PI()/180,SUM(J34,-M34)))),PRODUCT(SIN(PRODUCT(PI()/180,N34)),SIN(PRODUCT(PI()/180,K34))))))</f>
        <v>6261.5587989006735</v>
      </c>
      <c r="F34" s="27">
        <v>15</v>
      </c>
      <c r="G34" s="35" t="s">
        <v>275</v>
      </c>
      <c r="H34" s="27" t="s">
        <v>42</v>
      </c>
      <c r="I34" s="51"/>
      <c r="J34" s="30">
        <f>SUM(SUM(-180,PRODUCT(2,SUM(CODE(MID(C34,1,1)),-65),10)),PRODUCT((SUM(CODE(MID(C34,3,1)),-48)),2),PRODUCT(SUM(CODE(MID(C34,5,1)),-65),1/12),1/24)</f>
        <v>-64.79166666666666</v>
      </c>
      <c r="K34" s="31">
        <f>SUM(SUM(-90,PRODUCT(SUM(CODE(MID(C34,2,1)),-65),10)),SUM(CODE(MID(C34,4,1)),-48),PRODUCT(SUM(CODE(RIGHT(C34,1)),-65),1/24),1/48)</f>
        <v>32.3125</v>
      </c>
      <c r="L34" s="32" t="str">
        <f>G$1</f>
        <v>JO57XJ</v>
      </c>
      <c r="M34" s="33">
        <f t="shared" si="21"/>
        <v>11.958333333333332</v>
      </c>
      <c r="N34" s="33">
        <f>SUM(SUM(-90,PRODUCT(SUM(CODE(MID(L34,2,1)),-65),10)),SUM(CODE(MID(L34,4,1)),-48),PRODUCT(SUM(CODE(RIGHT(L34,1)),-65),1/24),1/48)</f>
        <v>57.395833333333336</v>
      </c>
      <c r="O34" s="10">
        <f t="shared" si="23"/>
        <v>0.8424132142623957</v>
      </c>
      <c r="P34" s="10">
        <f>SIN(PRODUCT(PI()/180,K34))</f>
        <v>0.5345367441971098</v>
      </c>
      <c r="Q34" s="10">
        <f>COS(PRODUCT(PI()/180,N34))</f>
        <v>0.5388320484493281</v>
      </c>
      <c r="R34" s="10">
        <f>COS(PRODUCT(PI()/180,K34))</f>
        <v>0.8451452355087578</v>
      </c>
      <c r="S34" s="10">
        <f>COS(PRODUCT(PI()/180,SUM(J34,-M34)))</f>
        <v>0.22920039092241448</v>
      </c>
      <c r="T34" s="10">
        <f>SUM(PRODUCT(P34,O34),PRODUCT(R34,Q34,S34))</f>
        <v>0.5546766896242017</v>
      </c>
      <c r="U34" s="10">
        <f t="shared" si="29"/>
        <v>0.982821974399729</v>
      </c>
      <c r="V34" s="10">
        <f t="shared" si="30"/>
        <v>0.8320659649255803</v>
      </c>
      <c r="W34" s="10">
        <f>PRODUCT(SUM(P34,-PRODUCT(O34,T34)),PRODUCT(1/Q34,1/V34))</f>
        <v>0.15004059377011647</v>
      </c>
      <c r="X34" s="11">
        <f>IF(J34=M34,IF(K34&gt;N34,0,180),PRODUCT(180,1/PI(),ACOS(W34)))</f>
        <v>81.37072096646598</v>
      </c>
    </row>
    <row r="35" spans="1:24" ht="13.5">
      <c r="A35" s="24">
        <v>50.027</v>
      </c>
      <c r="B35" s="25" t="s">
        <v>276</v>
      </c>
      <c r="C35" s="25" t="s">
        <v>277</v>
      </c>
      <c r="D35" s="26">
        <f t="shared" si="17"/>
        <v>84.87450762284291</v>
      </c>
      <c r="E35" s="26">
        <f t="shared" si="18"/>
        <v>224.70087757764082</v>
      </c>
      <c r="F35" s="27">
        <v>15</v>
      </c>
      <c r="G35" s="35" t="s">
        <v>41</v>
      </c>
      <c r="H35" s="27" t="s">
        <v>42</v>
      </c>
      <c r="I35" s="51" t="s">
        <v>151</v>
      </c>
      <c r="J35" s="30">
        <f t="shared" si="19"/>
        <v>15.708333333333332</v>
      </c>
      <c r="K35" s="31">
        <f t="shared" si="20"/>
        <v>57.520833333333336</v>
      </c>
      <c r="L35" s="32" t="str">
        <f t="shared" si="4"/>
        <v>JO57XJ</v>
      </c>
      <c r="M35" s="33">
        <f t="shared" si="21"/>
        <v>11.958333333333332</v>
      </c>
      <c r="N35" s="33">
        <f t="shared" si="22"/>
        <v>57.395833333333336</v>
      </c>
      <c r="O35" s="10">
        <f t="shared" si="23"/>
        <v>0.8424132142623957</v>
      </c>
      <c r="P35" s="10">
        <f t="shared" si="24"/>
        <v>0.8435867577059045</v>
      </c>
      <c r="Q35" s="10">
        <f t="shared" si="25"/>
        <v>0.5388320484493281</v>
      </c>
      <c r="R35" s="10">
        <f t="shared" si="26"/>
        <v>0.5369929070511449</v>
      </c>
      <c r="S35" s="10">
        <f t="shared" si="27"/>
        <v>0.9978589232386035</v>
      </c>
      <c r="T35" s="10">
        <f t="shared" si="28"/>
        <v>0.9993781017829777</v>
      </c>
      <c r="U35" s="10">
        <f t="shared" si="29"/>
        <v>0.03526932625610435</v>
      </c>
      <c r="V35" s="10">
        <f t="shared" si="30"/>
        <v>0.035262014642561984</v>
      </c>
      <c r="W35" s="10">
        <f t="shared" si="31"/>
        <v>0.08933745253605883</v>
      </c>
      <c r="X35" s="11">
        <f t="shared" si="32"/>
        <v>84.87450762284291</v>
      </c>
    </row>
    <row r="36" spans="1:24" ht="13.5">
      <c r="A36" s="24">
        <v>50.028</v>
      </c>
      <c r="B36" s="25" t="s">
        <v>278</v>
      </c>
      <c r="C36" s="25" t="s">
        <v>279</v>
      </c>
      <c r="D36" s="26">
        <f t="shared" si="17"/>
        <v>153.9915242750876</v>
      </c>
      <c r="E36" s="26">
        <f t="shared" si="18"/>
        <v>740.5365484827041</v>
      </c>
      <c r="F36" s="27">
        <v>10</v>
      </c>
      <c r="G36" s="35" t="s">
        <v>41</v>
      </c>
      <c r="H36" s="27" t="s">
        <v>42</v>
      </c>
      <c r="I36" s="51"/>
      <c r="J36" s="30">
        <f t="shared" si="19"/>
        <v>16.625</v>
      </c>
      <c r="K36" s="31">
        <f t="shared" si="20"/>
        <v>51.3125</v>
      </c>
      <c r="L36" s="32" t="str">
        <f t="shared" si="4"/>
        <v>JO57XJ</v>
      </c>
      <c r="M36" s="33">
        <f t="shared" si="21"/>
        <v>11.958333333333332</v>
      </c>
      <c r="N36" s="33">
        <f t="shared" si="22"/>
        <v>57.395833333333336</v>
      </c>
      <c r="O36" s="10">
        <f t="shared" si="23"/>
        <v>0.8424132142623957</v>
      </c>
      <c r="P36" s="10">
        <f t="shared" si="24"/>
        <v>0.7805667955515929</v>
      </c>
      <c r="Q36" s="10">
        <f t="shared" si="25"/>
        <v>0.5388320484493281</v>
      </c>
      <c r="R36" s="10">
        <f t="shared" si="26"/>
        <v>0.6250723779549995</v>
      </c>
      <c r="S36" s="10">
        <f t="shared" si="27"/>
        <v>0.9966848880445061</v>
      </c>
      <c r="T36" s="10">
        <f t="shared" si="28"/>
        <v>0.9932522533881512</v>
      </c>
      <c r="U36" s="10">
        <f t="shared" si="29"/>
        <v>0.11623552793638425</v>
      </c>
      <c r="V36" s="10">
        <f t="shared" si="30"/>
        <v>0.11597396750719509</v>
      </c>
      <c r="W36" s="10">
        <f t="shared" si="31"/>
        <v>-0.8987291885256037</v>
      </c>
      <c r="X36" s="11">
        <f t="shared" si="32"/>
        <v>153.9915242750876</v>
      </c>
    </row>
    <row r="37" spans="1:24" ht="13.5">
      <c r="A37" s="24">
        <v>50.03</v>
      </c>
      <c r="B37" s="25" t="s">
        <v>280</v>
      </c>
      <c r="C37" s="25" t="s">
        <v>281</v>
      </c>
      <c r="D37" s="26">
        <f t="shared" si="17"/>
        <v>225.82497110075005</v>
      </c>
      <c r="E37" s="26">
        <f t="shared" si="18"/>
        <v>2270.0474404783395</v>
      </c>
      <c r="F37" s="27">
        <v>40</v>
      </c>
      <c r="G37" s="35" t="s">
        <v>282</v>
      </c>
      <c r="H37" s="27" t="s">
        <v>42</v>
      </c>
      <c r="I37" s="51"/>
      <c r="J37" s="30">
        <f t="shared" si="19"/>
        <v>-7.458333333333333</v>
      </c>
      <c r="K37" s="31">
        <f t="shared" si="20"/>
        <v>41.1875</v>
      </c>
      <c r="L37" s="32" t="str">
        <f t="shared" si="4"/>
        <v>JO57XJ</v>
      </c>
      <c r="M37" s="33">
        <f t="shared" si="21"/>
        <v>11.958333333333332</v>
      </c>
      <c r="N37" s="33">
        <f t="shared" si="22"/>
        <v>57.395833333333336</v>
      </c>
      <c r="O37" s="10">
        <f t="shared" si="23"/>
        <v>0.8424132142623957</v>
      </c>
      <c r="P37" s="10">
        <f t="shared" si="24"/>
        <v>0.658525292975569</v>
      </c>
      <c r="Q37" s="10">
        <f t="shared" si="25"/>
        <v>0.5388320484493281</v>
      </c>
      <c r="R37" s="10">
        <f t="shared" si="26"/>
        <v>0.7525585947362776</v>
      </c>
      <c r="S37" s="10">
        <f t="shared" si="27"/>
        <v>0.9431259962864813</v>
      </c>
      <c r="T37" s="10">
        <f t="shared" si="28"/>
        <v>0.9371905364582718</v>
      </c>
      <c r="U37" s="10">
        <f t="shared" si="29"/>
        <v>0.3563094397234876</v>
      </c>
      <c r="V37" s="10">
        <f t="shared" si="30"/>
        <v>0.34881785844915786</v>
      </c>
      <c r="W37" s="10">
        <f t="shared" si="31"/>
        <v>-0.6968525869893889</v>
      </c>
      <c r="X37" s="11">
        <f t="shared" si="32"/>
        <v>134.17502889924995</v>
      </c>
    </row>
    <row r="38" spans="1:24" ht="13.5">
      <c r="A38" s="24">
        <v>50.031</v>
      </c>
      <c r="B38" s="25" t="s">
        <v>788</v>
      </c>
      <c r="C38" s="25" t="s">
        <v>384</v>
      </c>
      <c r="D38" s="26">
        <f>IF(AND(M38&gt;J38,X38&lt;180),SUM(360,-X38),X38)</f>
        <v>163.75137187157145</v>
      </c>
      <c r="E38" s="26">
        <f>PRODUCT(6371,ACOS(SUM(PRODUCT(COS(PRODUCT(PI()/180,N38)),COS(PRODUCT(PI()/180,K38)),COS(PRODUCT(PI()/180,SUM(J38,-M38)))),PRODUCT(SIN(PRODUCT(PI()/180,N38)),SIN(PRODUCT(PI()/180,K38))))))</f>
        <v>1352.3293171060566</v>
      </c>
      <c r="F38" s="27">
        <v>4</v>
      </c>
      <c r="G38" s="28" t="s">
        <v>789</v>
      </c>
      <c r="H38" s="27" t="s">
        <v>42</v>
      </c>
      <c r="I38" s="51" t="s">
        <v>1026</v>
      </c>
      <c r="J38" s="30">
        <f>SUM(SUM(-180,PRODUCT(2,SUM(CODE(MID(C38,1,1)),-65),10)),PRODUCT((SUM(CODE(MID(C38,3,1)),-48)),2),PRODUCT(SUM(CODE(MID(C38,5,1)),-65),1/12),1/24)</f>
        <v>16.791666666666668</v>
      </c>
      <c r="K38" s="31">
        <f>SUM(SUM(-90,PRODUCT(SUM(CODE(MID(C38,2,1)),-65),10)),SUM(CODE(MID(C38,4,1)),-48),PRODUCT(SUM(CODE(RIGHT(C38,1)),-65),1/24),1/48)</f>
        <v>45.60416666666667</v>
      </c>
      <c r="L38" s="32" t="str">
        <f>G$1</f>
        <v>JO57XJ</v>
      </c>
      <c r="M38" s="33">
        <f>SUM(SUM(-180,PRODUCT(2,SUM(CODE(MID(L38,1,1)),-65),10)),PRODUCT((SUM(CODE(MID(L38,3,1)),-48)),2),PRODUCT(SUM(CODE(MID(L38,5,1)),-65),1/12),1/24)</f>
        <v>11.958333333333332</v>
      </c>
      <c r="N38" s="33">
        <f>SUM(SUM(-90,PRODUCT(SUM(CODE(MID(L38,2,1)),-65),10)),SUM(CODE(MID(L38,4,1)),-48),PRODUCT(SUM(CODE(RIGHT(L38,1)),-65),1/24),1/48)</f>
        <v>57.395833333333336</v>
      </c>
      <c r="O38" s="10">
        <f>SIN(PRODUCT(PI()/180,N38))</f>
        <v>0.8424132142623957</v>
      </c>
      <c r="P38" s="10">
        <f>SIN(PRODUCT(PI()/180,K38))</f>
        <v>0.714523558697463</v>
      </c>
      <c r="Q38" s="10">
        <f>COS(PRODUCT(PI()/180,N38))</f>
        <v>0.5388320484493281</v>
      </c>
      <c r="R38" s="10">
        <f>COS(PRODUCT(PI()/180,K38))</f>
        <v>0.6996113807438478</v>
      </c>
      <c r="S38" s="10">
        <f>COS(PRODUCT(PI()/180,SUM(J38,-M38)))</f>
        <v>0.9964440088179716</v>
      </c>
      <c r="T38" s="10">
        <f>SUM(PRODUCT(P38,O38),PRODUCT(R38,Q38,S38))</f>
        <v>0.9775566083705561</v>
      </c>
      <c r="U38" s="10">
        <f>ACOS(T38)</f>
        <v>0.2122632737570329</v>
      </c>
      <c r="V38" s="10">
        <f>SIN(U38)</f>
        <v>0.21067291575106448</v>
      </c>
      <c r="W38" s="10">
        <f>PRODUCT(SUM(P38,-PRODUCT(O38,T38)),PRODUCT(1/Q38,1/V38))</f>
        <v>-0.9600565542459314</v>
      </c>
      <c r="X38" s="11">
        <f>IF(J38=M38,IF(K38&gt;N38,0,180),PRODUCT(180,1/PI(),ACOS(W38)))</f>
        <v>163.75137187157145</v>
      </c>
    </row>
    <row r="39" spans="1:24" ht="13.5">
      <c r="A39" s="24">
        <v>50.032</v>
      </c>
      <c r="B39" s="25" t="s">
        <v>283</v>
      </c>
      <c r="C39" s="25" t="s">
        <v>284</v>
      </c>
      <c r="D39" s="26">
        <f t="shared" si="17"/>
        <v>208.11869150499953</v>
      </c>
      <c r="E39" s="26">
        <f t="shared" si="18"/>
        <v>7647.927125544035</v>
      </c>
      <c r="F39" s="27">
        <v>50</v>
      </c>
      <c r="G39" s="35" t="s">
        <v>57</v>
      </c>
      <c r="H39" s="27" t="s">
        <v>42</v>
      </c>
      <c r="I39" s="51"/>
      <c r="J39" s="30">
        <f t="shared" si="19"/>
        <v>-14.375</v>
      </c>
      <c r="K39" s="31">
        <f t="shared" si="20"/>
        <v>-7.9375</v>
      </c>
      <c r="L39" s="32" t="str">
        <f t="shared" si="4"/>
        <v>JO57XJ</v>
      </c>
      <c r="M39" s="33">
        <f t="shared" si="21"/>
        <v>11.958333333333332</v>
      </c>
      <c r="N39" s="33">
        <f t="shared" si="22"/>
        <v>57.395833333333336</v>
      </c>
      <c r="O39" s="10">
        <f t="shared" si="23"/>
        <v>0.8424132142623957</v>
      </c>
      <c r="P39" s="10">
        <f t="shared" si="24"/>
        <v>-0.1380928034801365</v>
      </c>
      <c r="Q39" s="10">
        <f t="shared" si="25"/>
        <v>0.5388320484493281</v>
      </c>
      <c r="R39" s="10">
        <f t="shared" si="26"/>
        <v>0.9904192938483157</v>
      </c>
      <c r="S39" s="10">
        <f t="shared" si="27"/>
        <v>0.8962285103138634</v>
      </c>
      <c r="T39" s="10">
        <f t="shared" si="28"/>
        <v>0.3619587591821072</v>
      </c>
      <c r="U39" s="10">
        <f t="shared" si="29"/>
        <v>1.2004280529813272</v>
      </c>
      <c r="V39" s="10">
        <f t="shared" si="30"/>
        <v>0.9321941088911415</v>
      </c>
      <c r="W39" s="10">
        <f t="shared" si="31"/>
        <v>-0.8819731616728991</v>
      </c>
      <c r="X39" s="11">
        <f t="shared" si="32"/>
        <v>151.88130849500047</v>
      </c>
    </row>
    <row r="40" spans="1:24" ht="13.5">
      <c r="A40" s="24">
        <v>50.034</v>
      </c>
      <c r="B40" s="25" t="s">
        <v>966</v>
      </c>
      <c r="C40" s="25" t="s">
        <v>967</v>
      </c>
      <c r="D40" s="26">
        <f>IF(AND(M40&gt;J40,X40&lt;180),SUM(360,-X40),X40)</f>
        <v>160.75908142239285</v>
      </c>
      <c r="E40" s="26">
        <f>PRODUCT(6371,ACOS(SUM(PRODUCT(COS(PRODUCT(PI()/180,N40)),COS(PRODUCT(PI()/180,K40)),COS(PRODUCT(PI()/180,SUM(J40,-M40)))),PRODUCT(SIN(PRODUCT(PI()/180,N40)),SIN(PRODUCT(PI()/180,K40))))))</f>
        <v>1575.1146503363566</v>
      </c>
      <c r="I40" s="51"/>
      <c r="J40" s="30">
        <f>SUM(SUM(-180,PRODUCT(2,SUM(CODE(MID(C40,1,1)),-65),10)),PRODUCT((SUM(CODE(MID(C40,3,1)),-48)),2),PRODUCT(SUM(CODE(MID(C40,5,1)),-65),1/12),1/24)</f>
        <v>18.375</v>
      </c>
      <c r="K40" s="31">
        <f>SUM(SUM(-90,PRODUCT(SUM(CODE(MID(C40,2,1)),-65),10)),SUM(CODE(MID(C40,4,1)),-48),PRODUCT(SUM(CODE(RIGHT(C40,1)),-65),1/24),1/48)</f>
        <v>43.8125</v>
      </c>
      <c r="L40" s="32" t="str">
        <f>G$1</f>
        <v>JO57XJ</v>
      </c>
      <c r="M40" s="33">
        <f>SUM(SUM(-180,PRODUCT(2,SUM(CODE(MID(L40,1,1)),-65),10)),PRODUCT((SUM(CODE(MID(L40,3,1)),-48)),2),PRODUCT(SUM(CODE(MID(L40,5,1)),-65),1/12),1/24)</f>
        <v>11.958333333333332</v>
      </c>
      <c r="N40" s="33">
        <f>SUM(SUM(-90,PRODUCT(SUM(CODE(MID(L40,2,1)),-65),10)),SUM(CODE(MID(L40,4,1)),-48),PRODUCT(SUM(CODE(RIGHT(L40,1)),-65),1/24),1/48)</f>
        <v>57.395833333333336</v>
      </c>
      <c r="O40" s="10">
        <f>SIN(PRODUCT(PI()/180,N40))</f>
        <v>0.8424132142623957</v>
      </c>
      <c r="P40" s="10">
        <f>SIN(PRODUCT(PI()/180,K40))</f>
        <v>0.6923006210522495</v>
      </c>
      <c r="Q40" s="10">
        <f>COS(PRODUCT(PI()/180,N40))</f>
        <v>0.5388320484493281</v>
      </c>
      <c r="R40" s="10">
        <f>COS(PRODUCT(PI()/180,K40))</f>
        <v>0.7216092087069493</v>
      </c>
      <c r="S40" s="10">
        <f>COS(PRODUCT(PI()/180,SUM(J40,-M40)))</f>
        <v>0.9937354521187344</v>
      </c>
      <c r="T40" s="10">
        <f>SUM(PRODUCT(P40,O40),PRODUCT(R40,Q40,S40))</f>
        <v>0.9695935393763442</v>
      </c>
      <c r="U40" s="10">
        <f>ACOS(T40)</f>
        <v>0.24723193381515562</v>
      </c>
      <c r="V40" s="10">
        <f>SIN(U40)</f>
        <v>0.24472100114140932</v>
      </c>
      <c r="W40" s="10">
        <f>PRODUCT(SUM(P40,-PRODUCT(O40,T40)),PRODUCT(1/Q40,1/V40))</f>
        <v>-0.9441412647387897</v>
      </c>
      <c r="X40" s="11">
        <f>IF(J40=M40,IF(K40&gt;N40,0,180),PRODUCT(180,1/PI(),ACOS(W40)))</f>
        <v>160.75908142239285</v>
      </c>
    </row>
    <row r="41" spans="1:24" ht="15">
      <c r="A41" s="24">
        <v>50.035</v>
      </c>
      <c r="B41" s="25" t="s">
        <v>1073</v>
      </c>
      <c r="C41" s="74" t="s">
        <v>1075</v>
      </c>
      <c r="D41" s="26">
        <f>IF(AND(M41&gt;J41,X41&lt;180),SUM(360,-X41),X41)</f>
        <v>231.074620604276</v>
      </c>
      <c r="E41" s="26">
        <f>PRODUCT(6371,ACOS(SUM(PRODUCT(COS(PRODUCT(PI()/180,N41)),COS(PRODUCT(PI()/180,K41)),COS(PRODUCT(PI()/180,SUM(J41,-M41)))),PRODUCT(SIN(PRODUCT(PI()/180,N41)),SIN(PRODUCT(PI()/180,K41))))))</f>
        <v>3503.5316469931067</v>
      </c>
      <c r="F41" s="27">
        <v>10</v>
      </c>
      <c r="G41" s="28" t="s">
        <v>1076</v>
      </c>
      <c r="H41" s="27" t="s">
        <v>783</v>
      </c>
      <c r="I41" s="51"/>
      <c r="J41" s="30">
        <f>SUM(SUM(-180,PRODUCT(2,SUM(CODE(MID(C41,1,1)),-65),10)),PRODUCT((SUM(CODE(MID(C41,3,1)),-48)),2),PRODUCT(SUM(CODE(MID(C41,5,1)),-65),1/12),1/24)</f>
        <v>-16.958333333333332</v>
      </c>
      <c r="K41" s="31">
        <f>SUM(SUM(-90,PRODUCT(SUM(CODE(MID(C41,2,1)),-65),10)),SUM(CODE(MID(C41,4,1)),-48),PRODUCT(SUM(CODE(RIGHT(C41,1)),-65),1/24),1/48)</f>
        <v>32.770833333333336</v>
      </c>
      <c r="L41" s="32" t="str">
        <f>G$1</f>
        <v>JO57XJ</v>
      </c>
      <c r="M41" s="33">
        <f>SUM(SUM(-180,PRODUCT(2,SUM(CODE(MID(L41,1,1)),-65),10)),PRODUCT((SUM(CODE(MID(L41,3,1)),-48)),2),PRODUCT(SUM(CODE(MID(L41,5,1)),-65),1/12),1/24)</f>
        <v>11.958333333333332</v>
      </c>
      <c r="N41" s="33">
        <f>SUM(SUM(-90,PRODUCT(SUM(CODE(MID(L41,2,1)),-65),10)),SUM(CODE(MID(L41,4,1)),-48),PRODUCT(SUM(CODE(RIGHT(L41,1)),-65),1/24),1/48)</f>
        <v>57.395833333333336</v>
      </c>
      <c r="O41" s="10">
        <f>SIN(PRODUCT(PI()/180,N41))</f>
        <v>0.8424132142623957</v>
      </c>
      <c r="P41" s="10">
        <f>SIN(PRODUCT(PI()/180,K41))</f>
        <v>0.5412802460143572</v>
      </c>
      <c r="Q41" s="10">
        <f>COS(PRODUCT(PI()/180,N41))</f>
        <v>0.5388320484493281</v>
      </c>
      <c r="R41" s="10">
        <f>COS(PRODUCT(PI()/180,K41))</f>
        <v>0.8408422535021876</v>
      </c>
      <c r="S41" s="10">
        <f>COS(PRODUCT(PI()/180,SUM(J41,-M41)))</f>
        <v>0.8753239088161247</v>
      </c>
      <c r="T41" s="10">
        <f>SUM(PRODUCT(P41,O41),PRODUCT(R41,Q41,S41))</f>
        <v>0.852567045763688</v>
      </c>
      <c r="U41" s="10">
        <f>ACOS(T41)</f>
        <v>0.5499186386741652</v>
      </c>
      <c r="V41" s="10">
        <f>SIN(U41)</f>
        <v>0.522617864675307</v>
      </c>
      <c r="W41" s="10">
        <f>PRODUCT(SUM(P41,-PRODUCT(O41,T41)),PRODUCT(1/Q41,1/V41))</f>
        <v>-0.6283077219615666</v>
      </c>
      <c r="X41" s="11">
        <f>IF(J41=M41,IF(K41&gt;N41,0,180),PRODUCT(180,1/PI(),ACOS(W41)))</f>
        <v>128.925379395724</v>
      </c>
    </row>
    <row r="42" spans="1:24" ht="13.5">
      <c r="A42" s="24">
        <v>50.035</v>
      </c>
      <c r="B42" s="25" t="s">
        <v>785</v>
      </c>
      <c r="C42" s="25" t="s">
        <v>834</v>
      </c>
      <c r="D42" s="26">
        <f>IF(AND(M42&gt;J42,X42&lt;180),SUM(360,-X42),X42)</f>
        <v>304.0584974842515</v>
      </c>
      <c r="E42" s="26">
        <f>PRODUCT(6371,ACOS(SUM(PRODUCT(COS(PRODUCT(PI()/180,N42)),COS(PRODUCT(PI()/180,K42)),COS(PRODUCT(PI()/180,SUM(J42,-M42)))),PRODUCT(SIN(PRODUCT(PI()/180,N42)),SIN(PRODUCT(PI()/180,K42))))))</f>
        <v>1174.6716811161186</v>
      </c>
      <c r="F42" s="27" t="s">
        <v>782</v>
      </c>
      <c r="G42" s="28" t="s">
        <v>774</v>
      </c>
      <c r="H42" s="27" t="s">
        <v>783</v>
      </c>
      <c r="I42" s="51" t="s">
        <v>786</v>
      </c>
      <c r="J42" s="30">
        <f>SUM(SUM(-180,PRODUCT(2,SUM(CODE(MID(C42,1,1)),-65),10)),PRODUCT((SUM(CODE(MID(C42,3,1)),-48)),2),PRODUCT(SUM(CODE(MID(C42,5,1)),-65),1/12),1/24)</f>
        <v>-6.958333333333333</v>
      </c>
      <c r="K42" s="31">
        <f>SUM(SUM(-90,PRODUCT(SUM(CODE(MID(C42,2,1)),-65),10)),SUM(CODE(MID(C42,4,1)),-48),PRODUCT(SUM(CODE(RIGHT(C42,1)),-65),1/24),1/48)</f>
        <v>62.0625</v>
      </c>
      <c r="L42" s="32" t="str">
        <f>G$1</f>
        <v>JO57XJ</v>
      </c>
      <c r="M42" s="33">
        <f>SUM(SUM(-180,PRODUCT(2,SUM(CODE(MID(L42,1,1)),-65),10)),PRODUCT((SUM(CODE(MID(L42,3,1)),-48)),2),PRODUCT(SUM(CODE(MID(L42,5,1)),-65),1/12),1/24)</f>
        <v>11.958333333333332</v>
      </c>
      <c r="N42" s="33">
        <f>SUM(SUM(-90,PRODUCT(SUM(CODE(MID(L42,2,1)),-65),10)),SUM(CODE(MID(L42,4,1)),-48),PRODUCT(SUM(CODE(RIGHT(L42,1)),-65),1/24),1/48)</f>
        <v>57.395833333333336</v>
      </c>
      <c r="O42" s="10">
        <f>SIN(PRODUCT(PI()/180,N42))</f>
        <v>0.8424132142623957</v>
      </c>
      <c r="P42" s="10">
        <f>SIN(PRODUCT(PI()/180,K42))</f>
        <v>0.8834591814747329</v>
      </c>
      <c r="Q42" s="10">
        <f>COS(PRODUCT(PI()/180,N42))</f>
        <v>0.5388320484493281</v>
      </c>
      <c r="R42" s="10">
        <f>COS(PRODUCT(PI()/180,K42))</f>
        <v>0.4685081372484314</v>
      </c>
      <c r="S42" s="10">
        <f>COS(PRODUCT(PI()/180,SUM(J42,-M42)))</f>
        <v>0.9459910950443835</v>
      </c>
      <c r="T42" s="10">
        <f>SUM(PRODUCT(P42,O42),PRODUCT(R42,Q42,S42))</f>
        <v>0.9830504912507282</v>
      </c>
      <c r="U42" s="10">
        <f>ACOS(T42)</f>
        <v>0.1843779125908207</v>
      </c>
      <c r="V42" s="10">
        <f>SIN(U42)</f>
        <v>0.18333502570895166</v>
      </c>
      <c r="W42" s="10">
        <f>PRODUCT(SUM(P42,-PRODUCT(O42,T42)),PRODUCT(1/Q42,1/V42))</f>
        <v>0.5600390374374042</v>
      </c>
      <c r="X42" s="11">
        <f>IF(J42=M42,IF(K42&gt;N42,0,180),PRODUCT(180,1/PI(),ACOS(W42)))</f>
        <v>55.94150251574846</v>
      </c>
    </row>
    <row r="43" spans="1:24" ht="13.5">
      <c r="A43" s="24">
        <v>50.035</v>
      </c>
      <c r="B43" s="25" t="s">
        <v>285</v>
      </c>
      <c r="C43" s="25" t="s">
        <v>286</v>
      </c>
      <c r="D43" s="26">
        <f t="shared" si="17"/>
        <v>215.566275638125</v>
      </c>
      <c r="E43" s="26">
        <f t="shared" si="18"/>
        <v>2635.9550101769473</v>
      </c>
      <c r="F43" s="27">
        <v>30</v>
      </c>
      <c r="G43" s="35" t="s">
        <v>144</v>
      </c>
      <c r="I43" s="51"/>
      <c r="J43" s="30">
        <f t="shared" si="19"/>
        <v>-4.958333333333333</v>
      </c>
      <c r="K43" s="31">
        <f t="shared" si="20"/>
        <v>36.520833333333336</v>
      </c>
      <c r="L43" s="32" t="str">
        <f t="shared" si="4"/>
        <v>JO57XJ</v>
      </c>
      <c r="M43" s="33">
        <f t="shared" si="21"/>
        <v>11.958333333333332</v>
      </c>
      <c r="N43" s="33">
        <f t="shared" si="22"/>
        <v>57.395833333333336</v>
      </c>
      <c r="O43" s="10">
        <f t="shared" si="23"/>
        <v>0.8424132142623957</v>
      </c>
      <c r="P43" s="10">
        <f t="shared" si="24"/>
        <v>0.5951150380261812</v>
      </c>
      <c r="Q43" s="10">
        <f t="shared" si="25"/>
        <v>0.5388320484493281</v>
      </c>
      <c r="R43" s="10">
        <f t="shared" si="26"/>
        <v>0.8036405238134131</v>
      </c>
      <c r="S43" s="10">
        <f t="shared" si="27"/>
        <v>0.9567289817376041</v>
      </c>
      <c r="T43" s="10">
        <f t="shared" si="28"/>
        <v>0.9156225108090806</v>
      </c>
      <c r="U43" s="10">
        <f t="shared" si="29"/>
        <v>0.413742742140472</v>
      </c>
      <c r="V43" s="10">
        <f t="shared" si="30"/>
        <v>0.4020390748418306</v>
      </c>
      <c r="W43" s="10">
        <f t="shared" si="31"/>
        <v>-0.8134432584286689</v>
      </c>
      <c r="X43" s="11">
        <f t="shared" si="32"/>
        <v>144.433724361875</v>
      </c>
    </row>
    <row r="44" spans="1:24" ht="13.5">
      <c r="A44" s="24">
        <v>50.037</v>
      </c>
      <c r="B44" s="25" t="s">
        <v>287</v>
      </c>
      <c r="C44" s="25" t="s">
        <v>288</v>
      </c>
      <c r="D44" s="26">
        <f t="shared" si="17"/>
        <v>73.85027769282097</v>
      </c>
      <c r="E44" s="26">
        <f t="shared" si="18"/>
        <v>680.3179569425532</v>
      </c>
      <c r="F44" s="27">
        <v>15</v>
      </c>
      <c r="G44" s="35" t="s">
        <v>282</v>
      </c>
      <c r="H44" s="27" t="s">
        <v>42</v>
      </c>
      <c r="I44" s="51"/>
      <c r="J44" s="30">
        <f t="shared" si="19"/>
        <v>23.291666666666668</v>
      </c>
      <c r="K44" s="31">
        <f t="shared" si="20"/>
        <v>58.60416666666667</v>
      </c>
      <c r="L44" s="32" t="str">
        <f t="shared" si="4"/>
        <v>JO57XJ</v>
      </c>
      <c r="M44" s="33">
        <f t="shared" si="21"/>
        <v>11.958333333333332</v>
      </c>
      <c r="N44" s="33">
        <f t="shared" si="22"/>
        <v>57.395833333333336</v>
      </c>
      <c r="O44" s="10">
        <f t="shared" si="23"/>
        <v>0.8424132142623957</v>
      </c>
      <c r="P44" s="10">
        <f t="shared" si="24"/>
        <v>0.8535886839079195</v>
      </c>
      <c r="Q44" s="10">
        <f t="shared" si="25"/>
        <v>0.5388320484493281</v>
      </c>
      <c r="R44" s="10">
        <f t="shared" si="26"/>
        <v>0.520947558497346</v>
      </c>
      <c r="S44" s="10">
        <f t="shared" si="27"/>
        <v>0.9805004957559793</v>
      </c>
      <c r="T44" s="10">
        <f t="shared" si="28"/>
        <v>0.9943040529274332</v>
      </c>
      <c r="U44" s="10">
        <f t="shared" si="29"/>
        <v>0.10678354370468579</v>
      </c>
      <c r="V44" s="10">
        <f t="shared" si="30"/>
        <v>0.10658072214092071</v>
      </c>
      <c r="W44" s="10">
        <f t="shared" si="31"/>
        <v>0.2781483301908479</v>
      </c>
      <c r="X44" s="11">
        <f t="shared" si="32"/>
        <v>73.85027769282097</v>
      </c>
    </row>
    <row r="45" spans="1:24" ht="13.5">
      <c r="A45" s="24">
        <v>50.037</v>
      </c>
      <c r="B45" s="25" t="s">
        <v>289</v>
      </c>
      <c r="C45" s="25" t="s">
        <v>290</v>
      </c>
      <c r="D45" s="26">
        <f t="shared" si="17"/>
        <v>251.38586188217198</v>
      </c>
      <c r="E45" s="26">
        <f t="shared" si="18"/>
        <v>8010.051614304219</v>
      </c>
      <c r="F45" s="27">
        <v>100</v>
      </c>
      <c r="G45" s="28" t="s">
        <v>41</v>
      </c>
      <c r="H45" s="27" t="s">
        <v>42</v>
      </c>
      <c r="I45" s="51"/>
      <c r="J45" s="30">
        <f t="shared" si="19"/>
        <v>-52.958333333333336</v>
      </c>
      <c r="K45" s="31">
        <f t="shared" si="20"/>
        <v>5.520833333333333</v>
      </c>
      <c r="L45" s="32" t="str">
        <f t="shared" si="4"/>
        <v>JO57XJ</v>
      </c>
      <c r="M45" s="33">
        <f t="shared" si="21"/>
        <v>11.958333333333332</v>
      </c>
      <c r="N45" s="33">
        <f t="shared" si="22"/>
        <v>57.395833333333336</v>
      </c>
      <c r="O45" s="10">
        <f t="shared" si="23"/>
        <v>0.8424132142623957</v>
      </c>
      <c r="P45" s="10">
        <f t="shared" si="24"/>
        <v>0.09620768244756873</v>
      </c>
      <c r="Q45" s="10">
        <f t="shared" si="25"/>
        <v>0.5388320484493281</v>
      </c>
      <c r="R45" s="10">
        <f t="shared" si="26"/>
        <v>0.9953612820670029</v>
      </c>
      <c r="S45" s="10">
        <f t="shared" si="27"/>
        <v>0.4239359855163187</v>
      </c>
      <c r="T45" s="10">
        <f t="shared" si="28"/>
        <v>0.30841729478641894</v>
      </c>
      <c r="U45" s="10">
        <f t="shared" si="29"/>
        <v>1.2572675583588477</v>
      </c>
      <c r="V45" s="10">
        <f t="shared" si="30"/>
        <v>0.9512511615113156</v>
      </c>
      <c r="W45" s="10">
        <f t="shared" si="31"/>
        <v>-0.31919316779619217</v>
      </c>
      <c r="X45" s="11">
        <f t="shared" si="32"/>
        <v>108.61413811782802</v>
      </c>
    </row>
    <row r="46" spans="1:24" ht="13.5">
      <c r="A46" s="24">
        <v>50.039</v>
      </c>
      <c r="B46" s="25" t="s">
        <v>291</v>
      </c>
      <c r="C46" s="25" t="s">
        <v>292</v>
      </c>
      <c r="D46" s="26">
        <f t="shared" si="17"/>
        <v>284.3281600881907</v>
      </c>
      <c r="E46" s="26">
        <f t="shared" si="18"/>
        <v>4352.601707174322</v>
      </c>
      <c r="F46" s="27">
        <v>1</v>
      </c>
      <c r="G46" s="28" t="s">
        <v>41</v>
      </c>
      <c r="H46" s="27" t="s">
        <v>42</v>
      </c>
      <c r="I46" s="51"/>
      <c r="J46" s="30">
        <f t="shared" si="19"/>
        <v>-52.958333333333336</v>
      </c>
      <c r="K46" s="31">
        <f t="shared" si="20"/>
        <v>47.520833333333336</v>
      </c>
      <c r="L46" s="32" t="str">
        <f aca="true" t="shared" si="33" ref="L46:L90">G$1</f>
        <v>JO57XJ</v>
      </c>
      <c r="M46" s="33">
        <f t="shared" si="21"/>
        <v>11.958333333333332</v>
      </c>
      <c r="N46" s="33">
        <f t="shared" si="22"/>
        <v>57.395833333333336</v>
      </c>
      <c r="O46" s="10">
        <f t="shared" si="23"/>
        <v>0.8424132142623957</v>
      </c>
      <c r="P46" s="10">
        <f t="shared" si="24"/>
        <v>0.7375229395977073</v>
      </c>
      <c r="Q46" s="10">
        <f t="shared" si="25"/>
        <v>0.5388320484493281</v>
      </c>
      <c r="R46" s="10">
        <f t="shared" si="26"/>
        <v>0.675322081356116</v>
      </c>
      <c r="S46" s="10">
        <f t="shared" si="27"/>
        <v>0.4239359855163187</v>
      </c>
      <c r="T46" s="10">
        <f t="shared" si="28"/>
        <v>0.7755630927319251</v>
      </c>
      <c r="U46" s="10">
        <f t="shared" si="29"/>
        <v>0.6831897201654876</v>
      </c>
      <c r="V46" s="10">
        <f t="shared" si="30"/>
        <v>0.6312700604274618</v>
      </c>
      <c r="W46" s="10">
        <f t="shared" si="31"/>
        <v>0.2474752407855802</v>
      </c>
      <c r="X46" s="11">
        <f t="shared" si="32"/>
        <v>75.6718399118093</v>
      </c>
    </row>
    <row r="47" spans="1:24" ht="13.5">
      <c r="A47" s="24">
        <v>50.04</v>
      </c>
      <c r="B47" s="25" t="s">
        <v>293</v>
      </c>
      <c r="C47" s="25" t="s">
        <v>294</v>
      </c>
      <c r="D47" s="26">
        <f t="shared" si="17"/>
        <v>153.25437161421158</v>
      </c>
      <c r="E47" s="26">
        <f t="shared" si="18"/>
        <v>2323.588388244175</v>
      </c>
      <c r="F47" s="27">
        <v>25</v>
      </c>
      <c r="G47" s="35" t="s">
        <v>247</v>
      </c>
      <c r="H47" s="27" t="s">
        <v>42</v>
      </c>
      <c r="I47" s="51"/>
      <c r="J47" s="30">
        <f t="shared" si="19"/>
        <v>23.708333333333336</v>
      </c>
      <c r="K47" s="31">
        <f t="shared" si="20"/>
        <v>37.97916666666667</v>
      </c>
      <c r="L47" s="32" t="str">
        <f t="shared" si="33"/>
        <v>JO57XJ</v>
      </c>
      <c r="M47" s="33">
        <f t="shared" si="21"/>
        <v>11.958333333333332</v>
      </c>
      <c r="N47" s="33">
        <f t="shared" si="22"/>
        <v>57.395833333333336</v>
      </c>
      <c r="O47" s="10">
        <f t="shared" si="23"/>
        <v>0.8424132142623957</v>
      </c>
      <c r="P47" s="10">
        <f t="shared" si="24"/>
        <v>0.6153749058372677</v>
      </c>
      <c r="Q47" s="10">
        <f t="shared" si="25"/>
        <v>0.5388320484493281</v>
      </c>
      <c r="R47" s="10">
        <f t="shared" si="26"/>
        <v>0.788234562339012</v>
      </c>
      <c r="S47" s="10">
        <f t="shared" si="27"/>
        <v>0.9790454724845838</v>
      </c>
      <c r="T47" s="10">
        <f t="shared" si="28"/>
        <v>0.9342260627134067</v>
      </c>
      <c r="U47" s="10">
        <f t="shared" si="29"/>
        <v>0.36471329277102105</v>
      </c>
      <c r="V47" s="10">
        <f t="shared" si="30"/>
        <v>0.356681459774693</v>
      </c>
      <c r="W47" s="10">
        <f t="shared" si="31"/>
        <v>-0.8930132829005317</v>
      </c>
      <c r="X47" s="11">
        <f t="shared" si="32"/>
        <v>153.25437161421158</v>
      </c>
    </row>
    <row r="48" spans="1:24" ht="13.5">
      <c r="A48" s="24">
        <v>50.042</v>
      </c>
      <c r="B48" s="25" t="s">
        <v>295</v>
      </c>
      <c r="C48" s="25" t="s">
        <v>296</v>
      </c>
      <c r="D48" s="26">
        <f t="shared" si="17"/>
        <v>241.6609531014933</v>
      </c>
      <c r="E48" s="26">
        <f t="shared" si="18"/>
        <v>1339.7050880422541</v>
      </c>
      <c r="F48" s="27">
        <v>40</v>
      </c>
      <c r="G48" s="35" t="s">
        <v>53</v>
      </c>
      <c r="I48" s="51" t="s">
        <v>1036</v>
      </c>
      <c r="J48" s="30">
        <f t="shared" si="19"/>
        <v>-4.791666666666667</v>
      </c>
      <c r="K48" s="31">
        <f t="shared" si="20"/>
        <v>50.395833333333336</v>
      </c>
      <c r="L48" s="32" t="str">
        <f t="shared" si="33"/>
        <v>JO57XJ</v>
      </c>
      <c r="M48" s="33">
        <f t="shared" si="21"/>
        <v>11.958333333333332</v>
      </c>
      <c r="N48" s="33">
        <f t="shared" si="22"/>
        <v>57.395833333333336</v>
      </c>
      <c r="O48" s="10">
        <f t="shared" si="23"/>
        <v>0.8424132142623957</v>
      </c>
      <c r="P48" s="10">
        <f t="shared" si="24"/>
        <v>0.770466885957767</v>
      </c>
      <c r="Q48" s="10">
        <f t="shared" si="25"/>
        <v>0.5388320484493281</v>
      </c>
      <c r="R48" s="10">
        <f t="shared" si="26"/>
        <v>0.6374800213673689</v>
      </c>
      <c r="S48" s="10">
        <f t="shared" si="27"/>
        <v>0.9575713608048144</v>
      </c>
      <c r="T48" s="10">
        <f t="shared" si="28"/>
        <v>0.9779721404023667</v>
      </c>
      <c r="U48" s="10">
        <f t="shared" si="29"/>
        <v>0.21028175922810455</v>
      </c>
      <c r="V48" s="10">
        <f t="shared" si="30"/>
        <v>0.20873546080341387</v>
      </c>
      <c r="W48" s="10">
        <f t="shared" si="31"/>
        <v>-0.47468814153195865</v>
      </c>
      <c r="X48" s="11">
        <f t="shared" si="32"/>
        <v>118.33904689850668</v>
      </c>
    </row>
    <row r="49" spans="1:24" ht="13.5">
      <c r="A49" s="24">
        <v>50.043</v>
      </c>
      <c r="B49" s="25" t="s">
        <v>297</v>
      </c>
      <c r="C49" s="25" t="s">
        <v>298</v>
      </c>
      <c r="D49" s="26">
        <f t="shared" si="17"/>
        <v>150.85640386221277</v>
      </c>
      <c r="E49" s="26">
        <f t="shared" si="18"/>
        <v>1459.782929020904</v>
      </c>
      <c r="F49" s="27">
        <v>2</v>
      </c>
      <c r="G49" s="28" t="s">
        <v>53</v>
      </c>
      <c r="H49" s="27" t="s">
        <v>42</v>
      </c>
      <c r="I49" s="51"/>
      <c r="J49" s="30">
        <f t="shared" si="19"/>
        <v>21.041666666666668</v>
      </c>
      <c r="K49" s="31">
        <f t="shared" si="20"/>
        <v>45.520833333333336</v>
      </c>
      <c r="L49" s="32" t="str">
        <f t="shared" si="33"/>
        <v>JO57XJ</v>
      </c>
      <c r="M49" s="33">
        <f aca="true" t="shared" si="34" ref="M49:M90">SUM(SUM(-180,PRODUCT(2,SUM(CODE(MID(L49,1,1)),-65),10)),PRODUCT((SUM(CODE(MID(L49,3,1)),-48)),2),PRODUCT(SUM(CODE(MID(L49,5,1)),-65),1/12),1/24)</f>
        <v>11.958333333333332</v>
      </c>
      <c r="N49" s="33">
        <f t="shared" si="22"/>
        <v>57.395833333333336</v>
      </c>
      <c r="O49" s="10">
        <f aca="true" t="shared" si="35" ref="O49:O90">SIN(PRODUCT(PI()/180,N49))</f>
        <v>0.8424132142623957</v>
      </c>
      <c r="P49" s="10">
        <f t="shared" si="24"/>
        <v>0.7135052597986934</v>
      </c>
      <c r="Q49" s="10">
        <f t="shared" si="25"/>
        <v>0.5388320484493281</v>
      </c>
      <c r="R49" s="10">
        <f t="shared" si="26"/>
        <v>0.700649872789255</v>
      </c>
      <c r="S49" s="10">
        <f t="shared" si="27"/>
        <v>0.987459771291654</v>
      </c>
      <c r="T49" s="10">
        <f t="shared" si="28"/>
        <v>0.9738645202743225</v>
      </c>
      <c r="U49" s="10">
        <f aca="true" t="shared" si="36" ref="U49:U90">ACOS(T49)</f>
        <v>0.2291293249130284</v>
      </c>
      <c r="V49" s="10">
        <f aca="true" t="shared" si="37" ref="V49:V90">SIN(U49)</f>
        <v>0.22712969015710777</v>
      </c>
      <c r="W49" s="10">
        <f t="shared" si="31"/>
        <v>-0.8734019194139114</v>
      </c>
      <c r="X49" s="11">
        <f t="shared" si="32"/>
        <v>150.85640386221277</v>
      </c>
    </row>
    <row r="50" spans="1:24" ht="15">
      <c r="A50" s="24">
        <v>50.045</v>
      </c>
      <c r="B50" s="25" t="s">
        <v>299</v>
      </c>
      <c r="C50" s="74" t="s">
        <v>139</v>
      </c>
      <c r="D50" s="26">
        <f t="shared" si="17"/>
        <v>0.5980993570434994</v>
      </c>
      <c r="E50" s="26">
        <f t="shared" si="18"/>
        <v>2349.331635304642</v>
      </c>
      <c r="F50" s="27">
        <v>10</v>
      </c>
      <c r="G50" s="35" t="s">
        <v>41</v>
      </c>
      <c r="H50" s="27" t="s">
        <v>42</v>
      </c>
      <c r="I50" s="51"/>
      <c r="J50" s="30">
        <f t="shared" si="19"/>
        <v>13.041666666666666</v>
      </c>
      <c r="K50" s="31">
        <f t="shared" si="20"/>
        <v>78.52083333333333</v>
      </c>
      <c r="L50" s="32" t="str">
        <f t="shared" si="33"/>
        <v>JO57XJ</v>
      </c>
      <c r="M50" s="33">
        <f t="shared" si="21"/>
        <v>11.958333333333332</v>
      </c>
      <c r="N50" s="33">
        <f t="shared" si="22"/>
        <v>57.395833333333336</v>
      </c>
      <c r="O50" s="10">
        <f t="shared" si="23"/>
        <v>0.8424132142623957</v>
      </c>
      <c r="P50" s="10">
        <f t="shared" si="24"/>
        <v>0.9799971320667588</v>
      </c>
      <c r="Q50" s="10">
        <f t="shared" si="25"/>
        <v>0.5388320484493281</v>
      </c>
      <c r="R50" s="10">
        <f t="shared" si="26"/>
        <v>0.19901161056814717</v>
      </c>
      <c r="S50" s="10">
        <f t="shared" si="27"/>
        <v>0.9998212541310183</v>
      </c>
      <c r="T50" s="10">
        <f t="shared" si="28"/>
        <v>0.9327772001751178</v>
      </c>
      <c r="U50" s="10">
        <f t="shared" si="29"/>
        <v>0.36875398450865515</v>
      </c>
      <c r="V50" s="10">
        <f t="shared" si="30"/>
        <v>0.3604534572361157</v>
      </c>
      <c r="W50" s="10">
        <f t="shared" si="31"/>
        <v>0.9999455161903585</v>
      </c>
      <c r="X50" s="11">
        <f t="shared" si="32"/>
        <v>0.5980993570434994</v>
      </c>
    </row>
    <row r="51" spans="1:24" ht="13.5">
      <c r="A51" s="24">
        <v>50.045</v>
      </c>
      <c r="B51" s="48" t="s">
        <v>300</v>
      </c>
      <c r="C51" s="25" t="s">
        <v>301</v>
      </c>
      <c r="D51" s="26">
        <f aca="true" t="shared" si="38" ref="D51:D90">IF(AND(M51&gt;J51,X51&lt;180),SUM(360,-X51),X51)</f>
        <v>301.1804915252661</v>
      </c>
      <c r="E51" s="26">
        <f aca="true" t="shared" si="39" ref="E51:E90">PRODUCT(6371,ACOS(SUM(PRODUCT(COS(PRODUCT(PI()/180,N51)),COS(PRODUCT(PI()/180,K51)),COS(PRODUCT(PI()/180,SUM(J51,-M51)))),PRODUCT(SIN(PRODUCT(PI()/180,N51)),SIN(PRODUCT(PI()/180,K51))))))</f>
        <v>3281.6249741500865</v>
      </c>
      <c r="F51" s="27">
        <v>20</v>
      </c>
      <c r="G51" s="35" t="s">
        <v>41</v>
      </c>
      <c r="H51" s="27" t="s">
        <v>42</v>
      </c>
      <c r="I51" s="51"/>
      <c r="J51" s="30">
        <f aca="true" t="shared" si="40" ref="J51:J90">SUM(SUM(-180,PRODUCT(2,SUM(CODE(MID(C51,1,1)),-65),10)),PRODUCT((SUM(CODE(MID(C51,3,1)),-48)),2),PRODUCT(SUM(CODE(MID(C51,5,1)),-65),1/12),1/24)</f>
        <v>-46.958333333333336</v>
      </c>
      <c r="K51" s="31">
        <f aca="true" t="shared" si="41" ref="K51:K90">SUM(SUM(-90,PRODUCT(SUM(CODE(MID(C51,2,1)),-65),10)),SUM(CODE(MID(C51,4,1)),-48),PRODUCT(SUM(CODE(RIGHT(C51,1)),-65),1/24),1/48)</f>
        <v>60.520833333333336</v>
      </c>
      <c r="L51" s="32" t="str">
        <f t="shared" si="33"/>
        <v>JO57XJ</v>
      </c>
      <c r="M51" s="33">
        <f t="shared" si="34"/>
        <v>11.958333333333332</v>
      </c>
      <c r="N51" s="33">
        <f aca="true" t="shared" si="42" ref="N51:N90">SUM(SUM(-90,PRODUCT(SUM(CODE(MID(L51,2,1)),-65),10)),SUM(CODE(MID(L51,4,1)),-48),PRODUCT(SUM(CODE(RIGHT(L51,1)),-65),1/24),1/48)</f>
        <v>57.395833333333336</v>
      </c>
      <c r="O51" s="10">
        <f t="shared" si="35"/>
        <v>0.8424132142623957</v>
      </c>
      <c r="P51" s="10">
        <f aca="true" t="shared" si="43" ref="P51:P90">SIN(PRODUCT(PI()/180,K51))</f>
        <v>0.8705346886591668</v>
      </c>
      <c r="Q51" s="10">
        <f aca="true" t="shared" si="44" ref="Q51:Q90">COS(PRODUCT(PI()/180,N51))</f>
        <v>0.5388320484493281</v>
      </c>
      <c r="R51" s="10">
        <f aca="true" t="shared" si="45" ref="R51:R90">COS(PRODUCT(PI()/180,K51))</f>
        <v>0.4921070572965678</v>
      </c>
      <c r="S51" s="10">
        <f aca="true" t="shared" si="46" ref="S51:S90">COS(PRODUCT(PI()/180,SUM(J51,-M51)))</f>
        <v>0.5162842290182966</v>
      </c>
      <c r="T51" s="10">
        <f aca="true" t="shared" si="47" ref="T51:T90">SUM(PRODUCT(P51,O51),PRODUCT(R51,Q51,S51))</f>
        <v>0.8702494279643075</v>
      </c>
      <c r="U51" s="10">
        <f t="shared" si="36"/>
        <v>0.5150878942316883</v>
      </c>
      <c r="V51" s="10">
        <f t="shared" si="37"/>
        <v>0.4926113408436671</v>
      </c>
      <c r="W51" s="10">
        <f aca="true" t="shared" si="48" ref="W51:W90">PRODUCT(SUM(P51,-PRODUCT(O51,T51)),PRODUCT(1/Q51,1/V51))</f>
        <v>0.5177357388407409</v>
      </c>
      <c r="X51" s="11">
        <f aca="true" t="shared" si="49" ref="X51:X90">IF(J51=M51,IF(K51&gt;N51,0,180),PRODUCT(180,1/PI(),ACOS(W51)))</f>
        <v>58.81950847473391</v>
      </c>
    </row>
    <row r="52" spans="1:24" ht="13.5">
      <c r="A52" s="24">
        <v>50.046</v>
      </c>
      <c r="B52" s="25" t="s">
        <v>1027</v>
      </c>
      <c r="C52" s="25" t="s">
        <v>1028</v>
      </c>
      <c r="D52" s="26">
        <f>IF(AND(M52&gt;J52,X52&lt;180),SUM(360,-X52),X52)</f>
        <v>151.8485470920211</v>
      </c>
      <c r="E52" s="26">
        <f>PRODUCT(6371,ACOS(SUM(PRODUCT(COS(PRODUCT(PI()/180,N52)),COS(PRODUCT(PI()/180,K52)),COS(PRODUCT(PI()/180,SUM(J52,-M52)))),PRODUCT(SIN(PRODUCT(PI()/180,N52)),SIN(PRODUCT(PI()/180,K52))))))</f>
        <v>1712.649594529809</v>
      </c>
      <c r="F52" s="27">
        <v>1</v>
      </c>
      <c r="G52" s="35" t="s">
        <v>41</v>
      </c>
      <c r="H52" s="27" t="s">
        <v>42</v>
      </c>
      <c r="I52" s="51" t="s">
        <v>1029</v>
      </c>
      <c r="J52" s="30">
        <f>SUM(SUM(-180,PRODUCT(2,SUM(CODE(MID(C52,1,1)),-65),10)),PRODUCT((SUM(CODE(MID(C52,3,1)),-48)),2),PRODUCT(SUM(CODE(MID(C52,5,1)),-65),1/12),1/24)</f>
        <v>21.875</v>
      </c>
      <c r="K52" s="31">
        <f>SUM(SUM(-90,PRODUCT(SUM(CODE(MID(C52,2,1)),-65),10)),SUM(CODE(MID(C52,4,1)),-48),PRODUCT(SUM(CODE(RIGHT(C52,1)),-65),1/24),1/48)</f>
        <v>43.3125</v>
      </c>
      <c r="L52" s="32" t="str">
        <f>G$1</f>
        <v>JO57XJ</v>
      </c>
      <c r="M52" s="33">
        <f t="shared" si="34"/>
        <v>11.958333333333332</v>
      </c>
      <c r="N52" s="33">
        <f>SUM(SUM(-90,PRODUCT(SUM(CODE(MID(L52,2,1)),-65),10)),SUM(CODE(MID(L52,4,1)),-48),PRODUCT(SUM(CODE(RIGHT(L52,1)),-65),1/24),1/48)</f>
        <v>57.395833333333336</v>
      </c>
      <c r="O52" s="10">
        <f t="shared" si="35"/>
        <v>0.8424132142623957</v>
      </c>
      <c r="P52" s="10">
        <f>SIN(PRODUCT(PI()/180,K52))</f>
        <v>0.6859771119901928</v>
      </c>
      <c r="Q52" s="10">
        <f>COS(PRODUCT(PI()/180,N52))</f>
        <v>0.5388320484493281</v>
      </c>
      <c r="R52" s="10">
        <f>COS(PRODUCT(PI()/180,K52))</f>
        <v>0.7276231179845748</v>
      </c>
      <c r="S52" s="10">
        <f>COS(PRODUCT(PI()/180,SUM(J52,-M52)))</f>
        <v>0.985059272329501</v>
      </c>
      <c r="T52" s="10">
        <f>SUM(PRODUCT(P52,O52),PRODUCT(R52,Q52,S52))</f>
        <v>0.9640850778613397</v>
      </c>
      <c r="U52" s="10">
        <f t="shared" si="36"/>
        <v>0.268819587902968</v>
      </c>
      <c r="V52" s="10">
        <f t="shared" si="37"/>
        <v>0.2655936043000558</v>
      </c>
      <c r="W52" s="10">
        <f>PRODUCT(SUM(P52,-PRODUCT(O52,T52)),PRODUCT(1/Q52,1/V52))</f>
        <v>-0.8817035310416629</v>
      </c>
      <c r="X52" s="11">
        <f>IF(J52=M52,IF(K52&gt;N52,0,180),PRODUCT(180,1/PI(),ACOS(W52)))</f>
        <v>151.8485470920211</v>
      </c>
    </row>
    <row r="53" spans="1:24" ht="13.5">
      <c r="A53" s="24">
        <v>50.047</v>
      </c>
      <c r="B53" s="25" t="s">
        <v>302</v>
      </c>
      <c r="C53" s="25" t="s">
        <v>303</v>
      </c>
      <c r="D53" s="26">
        <f t="shared" si="38"/>
        <v>152.39813511688305</v>
      </c>
      <c r="E53" s="26">
        <f t="shared" si="39"/>
        <v>1563.4297129904764</v>
      </c>
      <c r="F53" s="27">
        <v>10</v>
      </c>
      <c r="G53" s="35"/>
      <c r="I53" s="51" t="s">
        <v>597</v>
      </c>
      <c r="J53" s="30">
        <f t="shared" si="40"/>
        <v>21.041666666666668</v>
      </c>
      <c r="K53" s="31">
        <f t="shared" si="41"/>
        <v>44.520833333333336</v>
      </c>
      <c r="L53" s="32" t="str">
        <f t="shared" si="33"/>
        <v>JO57XJ</v>
      </c>
      <c r="M53" s="33">
        <f t="shared" si="34"/>
        <v>11.958333333333332</v>
      </c>
      <c r="N53" s="33">
        <f t="shared" si="42"/>
        <v>57.395833333333336</v>
      </c>
      <c r="O53" s="10">
        <f t="shared" si="35"/>
        <v>0.8424132142623957</v>
      </c>
      <c r="P53" s="10">
        <f t="shared" si="43"/>
        <v>0.7011685631415366</v>
      </c>
      <c r="Q53" s="10">
        <f t="shared" si="44"/>
        <v>0.5388320484493281</v>
      </c>
      <c r="R53" s="10">
        <f t="shared" si="45"/>
        <v>0.7129955442091016</v>
      </c>
      <c r="S53" s="10">
        <f t="shared" si="46"/>
        <v>0.987459771291654</v>
      </c>
      <c r="T53" s="10">
        <f t="shared" si="47"/>
        <v>0.9700407467567067</v>
      </c>
      <c r="U53" s="10">
        <f t="shared" si="36"/>
        <v>0.24539785167014228</v>
      </c>
      <c r="V53" s="10">
        <f t="shared" si="37"/>
        <v>0.2429422763367684</v>
      </c>
      <c r="W53" s="10">
        <f t="shared" si="48"/>
        <v>-0.8861884992400354</v>
      </c>
      <c r="X53" s="11">
        <f t="shared" si="49"/>
        <v>152.39813511688305</v>
      </c>
    </row>
    <row r="54" spans="1:24" ht="13.5">
      <c r="A54" s="24">
        <v>50.047</v>
      </c>
      <c r="B54" s="25" t="s">
        <v>304</v>
      </c>
      <c r="C54" s="25" t="s">
        <v>776</v>
      </c>
      <c r="D54" s="26">
        <f t="shared" si="17"/>
        <v>0.9763591962662739</v>
      </c>
      <c r="E54" s="26">
        <f t="shared" si="18"/>
        <v>2298.87948605013</v>
      </c>
      <c r="F54" s="27">
        <v>10</v>
      </c>
      <c r="G54" s="35" t="s">
        <v>140</v>
      </c>
      <c r="H54" s="27" t="s">
        <v>141</v>
      </c>
      <c r="I54" s="51" t="s">
        <v>1059</v>
      </c>
      <c r="J54" s="30">
        <f t="shared" si="19"/>
        <v>13.625</v>
      </c>
      <c r="K54" s="31">
        <f t="shared" si="20"/>
        <v>78.0625</v>
      </c>
      <c r="L54" s="32" t="str">
        <f t="shared" si="4"/>
        <v>JO57XJ</v>
      </c>
      <c r="M54" s="33">
        <f t="shared" si="34"/>
        <v>11.958333333333332</v>
      </c>
      <c r="N54" s="33">
        <f t="shared" si="22"/>
        <v>57.395833333333336</v>
      </c>
      <c r="O54" s="10">
        <f t="shared" si="35"/>
        <v>0.8424132142623957</v>
      </c>
      <c r="P54" s="10">
        <f t="shared" si="24"/>
        <v>0.9783738152065861</v>
      </c>
      <c r="Q54" s="10">
        <f t="shared" si="25"/>
        <v>0.5388320484493281</v>
      </c>
      <c r="R54" s="10">
        <f t="shared" si="26"/>
        <v>0.20684457381838406</v>
      </c>
      <c r="S54" s="10">
        <f t="shared" si="27"/>
        <v>0.9995769500822006</v>
      </c>
      <c r="T54" s="10">
        <f t="shared" si="28"/>
        <v>0.9356023650286356</v>
      </c>
      <c r="U54" s="10">
        <f t="shared" si="36"/>
        <v>0.3608349530764605</v>
      </c>
      <c r="V54" s="10">
        <f t="shared" si="37"/>
        <v>0.3530555403230824</v>
      </c>
      <c r="W54" s="10">
        <f t="shared" si="31"/>
        <v>0.9998548110807319</v>
      </c>
      <c r="X54" s="11">
        <f t="shared" si="32"/>
        <v>0.9763591962662739</v>
      </c>
    </row>
    <row r="55" spans="1:24" ht="13.5">
      <c r="A55" s="24">
        <v>50.047</v>
      </c>
      <c r="B55" s="48" t="s">
        <v>305</v>
      </c>
      <c r="C55" s="25" t="s">
        <v>306</v>
      </c>
      <c r="D55" s="26">
        <f t="shared" si="17"/>
        <v>183.48127227641052</v>
      </c>
      <c r="E55" s="26">
        <f t="shared" si="18"/>
        <v>6329.519747424845</v>
      </c>
      <c r="F55" s="27">
        <v>115</v>
      </c>
      <c r="G55" s="35" t="s">
        <v>144</v>
      </c>
      <c r="H55" s="27" t="s">
        <v>133</v>
      </c>
      <c r="I55" s="51"/>
      <c r="J55" s="30">
        <f t="shared" si="19"/>
        <v>9.041666666666666</v>
      </c>
      <c r="K55" s="31">
        <f t="shared" si="20"/>
        <v>0.5208333333333334</v>
      </c>
      <c r="L55" s="32" t="str">
        <f t="shared" si="4"/>
        <v>JO57XJ</v>
      </c>
      <c r="M55" s="33">
        <f t="shared" si="34"/>
        <v>11.958333333333332</v>
      </c>
      <c r="N55" s="33">
        <f t="shared" si="22"/>
        <v>57.395833333333336</v>
      </c>
      <c r="O55" s="10">
        <f t="shared" si="35"/>
        <v>0.8424132142623957</v>
      </c>
      <c r="P55" s="10">
        <f t="shared" si="24"/>
        <v>0.009090131329151336</v>
      </c>
      <c r="Q55" s="10">
        <f t="shared" si="25"/>
        <v>0.5388320484493281</v>
      </c>
      <c r="R55" s="10">
        <f t="shared" si="26"/>
        <v>0.9999586839026995</v>
      </c>
      <c r="S55" s="10">
        <f t="shared" si="27"/>
        <v>0.9987045980408904</v>
      </c>
      <c r="T55" s="10">
        <f t="shared" si="28"/>
        <v>0.5457694575106561</v>
      </c>
      <c r="U55" s="10">
        <f t="shared" si="36"/>
        <v>0.9934892085111984</v>
      </c>
      <c r="V55" s="10">
        <f t="shared" si="37"/>
        <v>0.8379353789216231</v>
      </c>
      <c r="W55" s="10">
        <f t="shared" si="31"/>
        <v>-0.9981546994546503</v>
      </c>
      <c r="X55" s="11">
        <f t="shared" si="32"/>
        <v>176.51872772358948</v>
      </c>
    </row>
    <row r="56" spans="1:24" ht="13.5">
      <c r="A56" s="24">
        <v>50.048</v>
      </c>
      <c r="B56" s="25" t="s">
        <v>896</v>
      </c>
      <c r="C56" s="25" t="s">
        <v>897</v>
      </c>
      <c r="D56" s="26">
        <f>IF(AND(M56&gt;J56,X56&lt;180),SUM(360,-X56),X56)</f>
        <v>313.85382582729153</v>
      </c>
      <c r="E56" s="26">
        <f>PRODUCT(6371,ACOS(SUM(PRODUCT(COS(PRODUCT(PI()/180,N56)),COS(PRODUCT(PI()/180,K56)),COS(PRODUCT(PI()/180,SUM(J56,-M56)))),PRODUCT(SIN(PRODUCT(PI()/180,N56)),SIN(PRODUCT(PI()/180,K56))))))</f>
        <v>4184.269129314812</v>
      </c>
      <c r="G56" s="35"/>
      <c r="I56" s="51"/>
      <c r="J56" s="30">
        <f>SUM(SUM(-180,PRODUCT(2,SUM(CODE(MID(C56,1,1)),-65),10)),PRODUCT((SUM(CODE(MID(C56,3,1)),-48)),2),PRODUCT(SUM(CODE(MID(C56,5,1)),-65),1/12),1/24)</f>
        <v>-68.95833333333333</v>
      </c>
      <c r="K56" s="31">
        <f>SUM(SUM(-90,PRODUCT(SUM(CODE(MID(C56,2,1)),-65),10)),SUM(CODE(MID(C56,4,1)),-48),PRODUCT(SUM(CODE(RIGHT(C56,1)),-65),1/24),1/48)</f>
        <v>63.520833333333336</v>
      </c>
      <c r="L56" s="32" t="str">
        <f>G$1</f>
        <v>JO57XJ</v>
      </c>
      <c r="M56" s="33">
        <f t="shared" si="34"/>
        <v>11.958333333333332</v>
      </c>
      <c r="N56" s="33">
        <f>SUM(SUM(-90,PRODUCT(SUM(CODE(MID(L56,2,1)),-65),10)),SUM(CODE(MID(L56,4,1)),-48),PRODUCT(SUM(CODE(RIGHT(L56,1)),-65),1/24),1/48)</f>
        <v>57.395833333333336</v>
      </c>
      <c r="O56" s="10">
        <f t="shared" si="35"/>
        <v>0.8424132142623957</v>
      </c>
      <c r="P56" s="10">
        <f>SIN(PRODUCT(PI()/180,K56))</f>
        <v>0.8950965445409387</v>
      </c>
      <c r="Q56" s="10">
        <f>COS(PRODUCT(PI()/180,N56))</f>
        <v>0.5388320484493281</v>
      </c>
      <c r="R56" s="10">
        <f>COS(PRODUCT(PI()/180,K56))</f>
        <v>0.445872376303883</v>
      </c>
      <c r="S56" s="10">
        <f>COS(PRODUCT(PI()/180,SUM(J56,-M56)))</f>
        <v>0.15787083353372938</v>
      </c>
      <c r="T56" s="10">
        <f>SUM(PRODUCT(P56,O56),PRODUCT(R56,Q56,S56))</f>
        <v>0.7919696763638676</v>
      </c>
      <c r="U56" s="10">
        <f t="shared" si="36"/>
        <v>0.6567680315986206</v>
      </c>
      <c r="V56" s="10">
        <f t="shared" si="37"/>
        <v>0.6105604242989474</v>
      </c>
      <c r="W56" s="10">
        <f>PRODUCT(SUM(P56,-PRODUCT(O56,T56)),PRODUCT(1/Q56,1/V56))</f>
        <v>0.6928209172668098</v>
      </c>
      <c r="X56" s="11">
        <f>IF(J56=M56,IF(K56&gt;N56,0,180),PRODUCT(180,1/PI(),ACOS(W56)))</f>
        <v>46.14617417270844</v>
      </c>
    </row>
    <row r="57" spans="1:24" ht="15">
      <c r="A57" s="24">
        <v>50.0486</v>
      </c>
      <c r="B57" s="45" t="s">
        <v>307</v>
      </c>
      <c r="C57" s="74" t="s">
        <v>139</v>
      </c>
      <c r="D57" s="26">
        <f>IF(AND(M57&gt;J57,X57&lt;180),SUM(360,-X57),X57)</f>
        <v>0.5980993570434994</v>
      </c>
      <c r="E57" s="26">
        <f>PRODUCT(6371,ACOS(SUM(PRODUCT(COS(PRODUCT(PI()/180,N57)),COS(PRODUCT(PI()/180,K57)),COS(PRODUCT(PI()/180,SUM(J57,-M57)))),PRODUCT(SIN(PRODUCT(PI()/180,N57)),SIN(PRODUCT(PI()/180,K57))))))</f>
        <v>2349.331635304642</v>
      </c>
      <c r="F57" s="27">
        <v>10</v>
      </c>
      <c r="G57" s="35" t="s">
        <v>41</v>
      </c>
      <c r="H57" s="27" t="s">
        <v>42</v>
      </c>
      <c r="I57" s="51" t="s">
        <v>992</v>
      </c>
      <c r="J57" s="30">
        <f>SUM(SUM(-180,PRODUCT(2,SUM(CODE(MID(C57,1,1)),-65),10)),PRODUCT((SUM(CODE(MID(C57,3,1)),-48)),2),PRODUCT(SUM(CODE(MID(C57,5,1)),-65),1/12),1/24)</f>
        <v>13.041666666666666</v>
      </c>
      <c r="K57" s="31">
        <f>SUM(SUM(-90,PRODUCT(SUM(CODE(MID(C57,2,1)),-65),10)),SUM(CODE(MID(C57,4,1)),-48),PRODUCT(SUM(CODE(RIGHT(C57,1)),-65),1/24),1/48)</f>
        <v>78.52083333333333</v>
      </c>
      <c r="L57" s="32" t="str">
        <f>G$1</f>
        <v>JO57XJ</v>
      </c>
      <c r="M57" s="33">
        <f t="shared" si="34"/>
        <v>11.958333333333332</v>
      </c>
      <c r="N57" s="33">
        <f>SUM(SUM(-90,PRODUCT(SUM(CODE(MID(L57,2,1)),-65),10)),SUM(CODE(MID(L57,4,1)),-48),PRODUCT(SUM(CODE(RIGHT(L57,1)),-65),1/24),1/48)</f>
        <v>57.395833333333336</v>
      </c>
      <c r="O57" s="10">
        <f t="shared" si="35"/>
        <v>0.8424132142623957</v>
      </c>
      <c r="P57" s="10">
        <f>SIN(PRODUCT(PI()/180,K57))</f>
        <v>0.9799971320667588</v>
      </c>
      <c r="Q57" s="10">
        <f>COS(PRODUCT(PI()/180,N57))</f>
        <v>0.5388320484493281</v>
      </c>
      <c r="R57" s="10">
        <f>COS(PRODUCT(PI()/180,K57))</f>
        <v>0.19901161056814717</v>
      </c>
      <c r="S57" s="10">
        <f>COS(PRODUCT(PI()/180,SUM(J57,-M57)))</f>
        <v>0.9998212541310183</v>
      </c>
      <c r="T57" s="10">
        <f>SUM(PRODUCT(P57,O57),PRODUCT(R57,Q57,S57))</f>
        <v>0.9327772001751178</v>
      </c>
      <c r="U57" s="10">
        <f t="shared" si="36"/>
        <v>0.36875398450865515</v>
      </c>
      <c r="V57" s="10">
        <f t="shared" si="37"/>
        <v>0.3604534572361157</v>
      </c>
      <c r="W57" s="10">
        <f>PRODUCT(SUM(P57,-PRODUCT(O57,T57)),PRODUCT(1/Q57,1/V57))</f>
        <v>0.9999455161903585</v>
      </c>
      <c r="X57" s="11">
        <f>IF(J57=M57,IF(K57&gt;N57,0,180),PRODUCT(180,1/PI(),ACOS(W57)))</f>
        <v>0.5980993570434994</v>
      </c>
    </row>
    <row r="58" spans="1:24" ht="13.5">
      <c r="A58" s="24">
        <v>50.05</v>
      </c>
      <c r="B58" s="25" t="s">
        <v>103</v>
      </c>
      <c r="C58" s="25" t="s">
        <v>143</v>
      </c>
      <c r="D58" s="26">
        <f t="shared" si="38"/>
        <v>164.53809319059707</v>
      </c>
      <c r="E58" s="26">
        <f t="shared" si="39"/>
        <v>9352.901983304871</v>
      </c>
      <c r="F58" s="27">
        <v>100</v>
      </c>
      <c r="G58" s="35" t="s">
        <v>144</v>
      </c>
      <c r="H58" s="27" t="s">
        <v>133</v>
      </c>
      <c r="I58" s="51"/>
      <c r="J58" s="30">
        <f t="shared" si="40"/>
        <v>29.041666666666668</v>
      </c>
      <c r="K58" s="31">
        <f t="shared" si="41"/>
        <v>-25.479166666666668</v>
      </c>
      <c r="L58" s="32" t="str">
        <f t="shared" si="33"/>
        <v>JO57XJ</v>
      </c>
      <c r="M58" s="33">
        <f t="shared" si="34"/>
        <v>11.958333333333332</v>
      </c>
      <c r="N58" s="33">
        <f t="shared" si="42"/>
        <v>57.395833333333336</v>
      </c>
      <c r="O58" s="10">
        <f t="shared" si="35"/>
        <v>0.8424132142623957</v>
      </c>
      <c r="P58" s="10">
        <f t="shared" si="43"/>
        <v>-0.4301828790854042</v>
      </c>
      <c r="Q58" s="10">
        <f t="shared" si="44"/>
        <v>0.5388320484493281</v>
      </c>
      <c r="R58" s="10">
        <f t="shared" si="45"/>
        <v>0.9027417629321203</v>
      </c>
      <c r="S58" s="10">
        <f t="shared" si="46"/>
        <v>0.9558785072229395</v>
      </c>
      <c r="T58" s="10">
        <f t="shared" si="47"/>
        <v>0.10257260167439641</v>
      </c>
      <c r="U58" s="10">
        <f t="shared" si="36"/>
        <v>1.46804300475669</v>
      </c>
      <c r="V58" s="10">
        <f t="shared" si="37"/>
        <v>0.9947255206265423</v>
      </c>
      <c r="W58" s="10">
        <f t="shared" si="48"/>
        <v>-0.9638079140814085</v>
      </c>
      <c r="X58" s="11">
        <f t="shared" si="49"/>
        <v>164.53809319059707</v>
      </c>
    </row>
    <row r="59" spans="1:24" ht="13.5">
      <c r="A59" s="24">
        <v>50.051</v>
      </c>
      <c r="B59" s="45" t="s">
        <v>308</v>
      </c>
      <c r="C59" s="25" t="s">
        <v>145</v>
      </c>
      <c r="D59" s="26">
        <f t="shared" si="38"/>
        <v>8.35003813388036</v>
      </c>
      <c r="E59" s="26">
        <f t="shared" si="39"/>
        <v>1370.5466631801492</v>
      </c>
      <c r="F59" s="27">
        <v>20</v>
      </c>
      <c r="G59" s="35" t="s">
        <v>140</v>
      </c>
      <c r="H59" s="27" t="s">
        <v>141</v>
      </c>
      <c r="I59" s="51" t="s">
        <v>991</v>
      </c>
      <c r="J59" s="30">
        <f t="shared" si="40"/>
        <v>17.041666666666668</v>
      </c>
      <c r="K59" s="31">
        <f t="shared" si="41"/>
        <v>69.52083333333333</v>
      </c>
      <c r="L59" s="32" t="str">
        <f t="shared" si="33"/>
        <v>JO57XJ</v>
      </c>
      <c r="M59" s="33">
        <f t="shared" si="34"/>
        <v>11.958333333333332</v>
      </c>
      <c r="N59" s="33">
        <f t="shared" si="42"/>
        <v>57.395833333333336</v>
      </c>
      <c r="O59" s="10">
        <f t="shared" si="35"/>
        <v>0.8424132142623957</v>
      </c>
      <c r="P59" s="10">
        <f t="shared" si="43"/>
        <v>0.936799466322988</v>
      </c>
      <c r="Q59" s="10">
        <f t="shared" si="44"/>
        <v>0.5388320484493281</v>
      </c>
      <c r="R59" s="10">
        <f t="shared" si="45"/>
        <v>0.34986677449704295</v>
      </c>
      <c r="S59" s="10">
        <f t="shared" si="46"/>
        <v>0.9960668815727008</v>
      </c>
      <c r="T59" s="10">
        <f t="shared" si="47"/>
        <v>0.9769502110839154</v>
      </c>
      <c r="U59" s="10">
        <f t="shared" si="36"/>
        <v>0.21512269081465218</v>
      </c>
      <c r="V59" s="10">
        <f t="shared" si="37"/>
        <v>0.2134672927244195</v>
      </c>
      <c r="W59" s="10">
        <f t="shared" si="48"/>
        <v>0.9893993410984552</v>
      </c>
      <c r="X59" s="11">
        <f t="shared" si="49"/>
        <v>8.35003813388036</v>
      </c>
    </row>
    <row r="60" spans="1:24" ht="13.5">
      <c r="A60" s="24">
        <v>50.052</v>
      </c>
      <c r="B60" s="25" t="s">
        <v>309</v>
      </c>
      <c r="C60" s="25" t="s">
        <v>147</v>
      </c>
      <c r="D60" s="26">
        <f>IF(AND(M60&gt;J60,X60&lt;180),SUM(360,-X60),X60)</f>
        <v>24.177362229219828</v>
      </c>
      <c r="E60" s="26">
        <f>PRODUCT(6371,ACOS(SUM(PRODUCT(COS(PRODUCT(PI()/180,N60)),COS(PRODUCT(PI()/180,K60)),COS(PRODUCT(PI()/180,SUM(J60,-M60)))),PRODUCT(SIN(PRODUCT(PI()/180,N60)),SIN(PRODUCT(PI()/180,K60))))))</f>
        <v>1021.959127897813</v>
      </c>
      <c r="F60" s="27">
        <v>20</v>
      </c>
      <c r="G60" s="35" t="s">
        <v>144</v>
      </c>
      <c r="H60" s="27" t="s">
        <v>310</v>
      </c>
      <c r="I60" s="51" t="s">
        <v>597</v>
      </c>
      <c r="J60" s="30">
        <f>SUM(SUM(-180,PRODUCT(2,SUM(CODE(MID(C60,1,1)),-65),10)),PRODUCT((SUM(CODE(MID(C60,3,1)),-48)),2),PRODUCT(SUM(CODE(MID(C60,5,1)),-65),1/12),1/24)</f>
        <v>21.041666666666668</v>
      </c>
      <c r="K60" s="31">
        <f>SUM(SUM(-90,PRODUCT(SUM(CODE(MID(C60,2,1)),-65),10)),SUM(CODE(MID(C60,4,1)),-48),PRODUCT(SUM(CODE(RIGHT(C60,1)),-65),1/24),1/48)</f>
        <v>65.52083333333333</v>
      </c>
      <c r="L60" s="32" t="str">
        <f>G$1</f>
        <v>JO57XJ</v>
      </c>
      <c r="M60" s="33">
        <f t="shared" si="21"/>
        <v>11.958333333333332</v>
      </c>
      <c r="N60" s="33">
        <f>SUM(SUM(-90,PRODUCT(SUM(CODE(MID(L60,2,1)),-65),10)),SUM(CODE(MID(L60,4,1)),-48),PRODUCT(SUM(CODE(RIGHT(L60,1)),-65),1/24),1/48)</f>
        <v>57.395833333333336</v>
      </c>
      <c r="O60" s="10">
        <f t="shared" si="23"/>
        <v>0.8424132142623957</v>
      </c>
      <c r="P60" s="10">
        <f>SIN(PRODUCT(PI()/180,K60))</f>
        <v>0.9101119974372571</v>
      </c>
      <c r="Q60" s="10">
        <f>COS(PRODUCT(PI()/180,N60))</f>
        <v>0.5388320484493281</v>
      </c>
      <c r="R60" s="10">
        <f>COS(PRODUCT(PI()/180,K60))</f>
        <v>0.41436234399468075</v>
      </c>
      <c r="S60" s="10">
        <f>COS(PRODUCT(PI()/180,SUM(J60,-M60)))</f>
        <v>0.987459771291654</v>
      </c>
      <c r="T60" s="10">
        <f>SUM(PRODUCT(P60,O60),PRODUCT(R60,Q60,S60))</f>
        <v>0.9871622053995932</v>
      </c>
      <c r="U60" s="10">
        <f t="shared" si="29"/>
        <v>0.16040796231326526</v>
      </c>
      <c r="V60" s="10">
        <f t="shared" si="30"/>
        <v>0.1597209448713954</v>
      </c>
      <c r="W60" s="10">
        <f>PRODUCT(SUM(P60,-PRODUCT(O60,T60)),PRODUCT(1/Q60,1/V60))</f>
        <v>0.9122820070548616</v>
      </c>
      <c r="X60" s="11">
        <f>IF(J60=M60,IF(K60&gt;N60,0,180),PRODUCT(180,1/PI(),ACOS(W60)))</f>
        <v>24.177362229219828</v>
      </c>
    </row>
    <row r="61" spans="1:24" ht="15">
      <c r="A61" s="24">
        <v>50.054</v>
      </c>
      <c r="B61" s="42" t="s">
        <v>311</v>
      </c>
      <c r="C61" s="25" t="s">
        <v>1014</v>
      </c>
      <c r="D61" s="26">
        <f t="shared" si="38"/>
        <v>267.87250853906824</v>
      </c>
      <c r="E61" s="26">
        <f t="shared" si="39"/>
        <v>95.03080535025349</v>
      </c>
      <c r="F61" s="27">
        <v>50</v>
      </c>
      <c r="G61" s="35"/>
      <c r="H61" s="27" t="s">
        <v>42</v>
      </c>
      <c r="I61" s="51" t="s">
        <v>1013</v>
      </c>
      <c r="J61" s="30">
        <f t="shared" si="40"/>
        <v>10.375</v>
      </c>
      <c r="K61" s="31">
        <f t="shared" si="41"/>
        <v>57.35416666666667</v>
      </c>
      <c r="L61" s="32" t="str">
        <f t="shared" si="33"/>
        <v>JO57XJ</v>
      </c>
      <c r="M61" s="33">
        <f t="shared" si="21"/>
        <v>11.958333333333332</v>
      </c>
      <c r="N61" s="33">
        <f t="shared" si="42"/>
        <v>57.395833333333336</v>
      </c>
      <c r="O61" s="10">
        <f t="shared" si="23"/>
        <v>0.8424132142623957</v>
      </c>
      <c r="P61" s="10">
        <f t="shared" si="43"/>
        <v>0.8420211418185986</v>
      </c>
      <c r="Q61" s="10">
        <f t="shared" si="44"/>
        <v>0.5388320484493281</v>
      </c>
      <c r="R61" s="10">
        <f t="shared" si="45"/>
        <v>0.5394445260918898</v>
      </c>
      <c r="S61" s="10">
        <f t="shared" si="46"/>
        <v>0.9996181948242318</v>
      </c>
      <c r="T61" s="10">
        <f t="shared" si="47"/>
        <v>0.9998887562651022</v>
      </c>
      <c r="U61" s="10">
        <f t="shared" si="29"/>
        <v>0.014916152150408646</v>
      </c>
      <c r="V61" s="10">
        <f t="shared" si="30"/>
        <v>0.0149155990368147</v>
      </c>
      <c r="W61" s="10">
        <f t="shared" si="48"/>
        <v>-0.03712319873171949</v>
      </c>
      <c r="X61" s="11">
        <f t="shared" si="49"/>
        <v>92.12749146093178</v>
      </c>
    </row>
    <row r="62" spans="1:24" ht="13.5">
      <c r="A62" s="24">
        <v>50.056</v>
      </c>
      <c r="B62" s="48" t="s">
        <v>971</v>
      </c>
      <c r="C62" s="25" t="s">
        <v>972</v>
      </c>
      <c r="D62" s="26">
        <f aca="true" t="shared" si="50" ref="D62:D67">IF(AND(M62&gt;J62,X62&lt;180),SUM(360,-X62),X62)</f>
        <v>169.64524949363286</v>
      </c>
      <c r="E62" s="26">
        <f aca="true" t="shared" si="51" ref="E62:E67">PRODUCT(6371,ACOS(SUM(PRODUCT(COS(PRODUCT(PI()/180,N62)),COS(PRODUCT(PI()/180,K62)),COS(PRODUCT(PI()/180,SUM(J62,-M62)))),PRODUCT(SIN(PRODUCT(PI()/180,N62)),SIN(PRODUCT(PI()/180,K62))))))</f>
        <v>2024.0762732102596</v>
      </c>
      <c r="I62" s="51" t="s">
        <v>983</v>
      </c>
      <c r="J62" s="30">
        <f aca="true" t="shared" si="52" ref="J62:J67">SUM(SUM(-180,PRODUCT(2,SUM(CODE(MID(C62,1,1)),-65),10)),PRODUCT((SUM(CODE(MID(C62,3,1)),-48)),2),PRODUCT(SUM(CODE(MID(C62,5,1)),-65),1/12),1/24)</f>
        <v>16.125</v>
      </c>
      <c r="K62" s="31">
        <f aca="true" t="shared" si="53" ref="K62:K67">SUM(SUM(-90,PRODUCT(SUM(CODE(MID(C62,2,1)),-65),10)),SUM(CODE(MID(C62,4,1)),-48),PRODUCT(SUM(CODE(RIGHT(C62,1)),-65),1/24),1/48)</f>
        <v>39.395833333333336</v>
      </c>
      <c r="L62" s="32" t="str">
        <f aca="true" t="shared" si="54" ref="L62:L67">G$1</f>
        <v>JO57XJ</v>
      </c>
      <c r="M62" s="33">
        <f t="shared" si="21"/>
        <v>11.958333333333332</v>
      </c>
      <c r="N62" s="33">
        <f aca="true" t="shared" si="55" ref="N62:N67">SUM(SUM(-90,PRODUCT(SUM(CODE(MID(L62,2,1)),-65),10)),SUM(CODE(MID(L62,4,1)),-48),PRODUCT(SUM(CODE(RIGHT(L62,1)),-65),1/24),1/48)</f>
        <v>57.395833333333336</v>
      </c>
      <c r="O62" s="10">
        <f t="shared" si="23"/>
        <v>0.8424132142623957</v>
      </c>
      <c r="P62" s="10">
        <f aca="true" t="shared" si="56" ref="P62:P67">SIN(PRODUCT(PI()/180,K62))</f>
        <v>0.6346743167526894</v>
      </c>
      <c r="Q62" s="10">
        <f aca="true" t="shared" si="57" ref="Q62:Q67">COS(PRODUCT(PI()/180,N62))</f>
        <v>0.5388320484493281</v>
      </c>
      <c r="R62" s="10">
        <f aca="true" t="shared" si="58" ref="R62:R67">COS(PRODUCT(PI()/180,K62))</f>
        <v>0.7727797303595035</v>
      </c>
      <c r="S62" s="10">
        <f aca="true" t="shared" si="59" ref="S62:S67">COS(PRODUCT(PI()/180,SUM(J62,-M62)))</f>
        <v>0.9973569167005722</v>
      </c>
      <c r="T62" s="10">
        <f aca="true" t="shared" si="60" ref="T62:T67">SUM(PRODUCT(P62,O62),PRODUCT(R62,Q62,S62))</f>
        <v>0.949955940413253</v>
      </c>
      <c r="U62" s="10">
        <f t="shared" si="29"/>
        <v>0.3177015026228629</v>
      </c>
      <c r="V62" s="10">
        <f t="shared" si="30"/>
        <v>0.3123839164771003</v>
      </c>
      <c r="W62" s="10">
        <f aca="true" t="shared" si="61" ref="W62:W67">PRODUCT(SUM(P62,-PRODUCT(O62,T62)),PRODUCT(1/Q62,1/V62))</f>
        <v>-0.983713729540384</v>
      </c>
      <c r="X62" s="11">
        <f aca="true" t="shared" si="62" ref="X62:X67">IF(J62=M62,IF(K62&gt;N62,0,180),PRODUCT(180,1/PI(),ACOS(W62)))</f>
        <v>169.64524949363286</v>
      </c>
    </row>
    <row r="63" spans="1:24" ht="13.5">
      <c r="A63" s="24">
        <v>50.057</v>
      </c>
      <c r="B63" s="25" t="s">
        <v>952</v>
      </c>
      <c r="C63" s="25" t="s">
        <v>953</v>
      </c>
      <c r="D63" s="26">
        <f t="shared" si="50"/>
        <v>171.44900473938768</v>
      </c>
      <c r="E63" s="26">
        <f t="shared" si="51"/>
        <v>2142.627432739165</v>
      </c>
      <c r="F63" s="27">
        <v>10</v>
      </c>
      <c r="G63" s="28" t="s">
        <v>275</v>
      </c>
      <c r="H63" s="27" t="s">
        <v>42</v>
      </c>
      <c r="I63" s="51"/>
      <c r="J63" s="30">
        <f t="shared" si="52"/>
        <v>15.541666666666666</v>
      </c>
      <c r="K63" s="31">
        <f t="shared" si="53"/>
        <v>38.270833333333336</v>
      </c>
      <c r="L63" s="32" t="str">
        <f t="shared" si="54"/>
        <v>JO57XJ</v>
      </c>
      <c r="M63" s="33">
        <f>SUM(SUM(-180,PRODUCT(2,SUM(CODE(MID(L63,1,1)),-65),10)),PRODUCT((SUM(CODE(MID(L63,3,1)),-48)),2),PRODUCT(SUM(CODE(MID(L63,5,1)),-65),1/12),1/24)</f>
        <v>11.958333333333332</v>
      </c>
      <c r="N63" s="33">
        <f t="shared" si="55"/>
        <v>57.395833333333336</v>
      </c>
      <c r="O63" s="10">
        <f>SIN(PRODUCT(PI()/180,N63))</f>
        <v>0.8424132142623957</v>
      </c>
      <c r="P63" s="10">
        <f t="shared" si="56"/>
        <v>0.6193794576716606</v>
      </c>
      <c r="Q63" s="10">
        <f t="shared" si="57"/>
        <v>0.5388320484493281</v>
      </c>
      <c r="R63" s="10">
        <f t="shared" si="58"/>
        <v>0.785091770058991</v>
      </c>
      <c r="S63" s="10">
        <f t="shared" si="59"/>
        <v>0.9980449512252715</v>
      </c>
      <c r="T63" s="10">
        <f t="shared" si="60"/>
        <v>0.943978997087515</v>
      </c>
      <c r="U63" s="10">
        <f>ACOS(T63)</f>
        <v>0.3363094385087373</v>
      </c>
      <c r="V63" s="10">
        <f>SIN(U63)</f>
        <v>0.33000553488941564</v>
      </c>
      <c r="W63" s="10">
        <f t="shared" si="61"/>
        <v>-0.988883916069709</v>
      </c>
      <c r="X63" s="11">
        <f t="shared" si="62"/>
        <v>171.44900473938768</v>
      </c>
    </row>
    <row r="64" spans="1:24" ht="13.5">
      <c r="A64" s="24">
        <v>50.057</v>
      </c>
      <c r="B64" s="25" t="s">
        <v>780</v>
      </c>
      <c r="C64" s="25" t="s">
        <v>781</v>
      </c>
      <c r="D64" s="26">
        <f t="shared" si="50"/>
        <v>309.23555091615174</v>
      </c>
      <c r="E64" s="26">
        <f t="shared" si="51"/>
        <v>1968.1411993551967</v>
      </c>
      <c r="F64" s="27" t="s">
        <v>782</v>
      </c>
      <c r="G64" s="28" t="s">
        <v>774</v>
      </c>
      <c r="H64" s="27" t="s">
        <v>783</v>
      </c>
      <c r="I64" s="51" t="s">
        <v>784</v>
      </c>
      <c r="J64" s="30">
        <f t="shared" si="52"/>
        <v>-21.875</v>
      </c>
      <c r="K64" s="31">
        <f t="shared" si="53"/>
        <v>64.97916666666666</v>
      </c>
      <c r="L64" s="32" t="str">
        <f t="shared" si="54"/>
        <v>JO57XJ</v>
      </c>
      <c r="M64" s="33">
        <f>SUM(SUM(-180,PRODUCT(2,SUM(CODE(MID(L64,1,1)),-65),10)),PRODUCT((SUM(CODE(MID(L64,3,1)),-48)),2),PRODUCT(SUM(CODE(MID(L64,5,1)),-65),1/12),1/24)</f>
        <v>11.958333333333332</v>
      </c>
      <c r="N64" s="33">
        <f t="shared" si="55"/>
        <v>57.395833333333336</v>
      </c>
      <c r="O64" s="10">
        <f>SIN(PRODUCT(PI()/180,N64))</f>
        <v>0.8424132142623957</v>
      </c>
      <c r="P64" s="10">
        <f t="shared" si="56"/>
        <v>0.906154058791079</v>
      </c>
      <c r="Q64" s="10">
        <f t="shared" si="57"/>
        <v>0.5388320484493281</v>
      </c>
      <c r="R64" s="10">
        <f t="shared" si="58"/>
        <v>0.42294777660658506</v>
      </c>
      <c r="S64" s="10">
        <f t="shared" si="59"/>
        <v>0.8306606889933456</v>
      </c>
      <c r="T64" s="10">
        <f t="shared" si="60"/>
        <v>0.9526619108528055</v>
      </c>
      <c r="U64" s="10">
        <f>ACOS(T64)</f>
        <v>0.30892186459821014</v>
      </c>
      <c r="V64" s="10">
        <f>SIN(U64)</f>
        <v>0.3040317148099541</v>
      </c>
      <c r="W64" s="10">
        <f t="shared" si="61"/>
        <v>0.6325100189435995</v>
      </c>
      <c r="X64" s="11">
        <f t="shared" si="62"/>
        <v>50.764449083848255</v>
      </c>
    </row>
    <row r="65" spans="1:24" ht="13.5">
      <c r="A65" s="24">
        <v>50.057</v>
      </c>
      <c r="B65" s="48" t="s">
        <v>980</v>
      </c>
      <c r="C65" s="25" t="s">
        <v>981</v>
      </c>
      <c r="D65" s="26">
        <f t="shared" si="50"/>
        <v>185.41652425145418</v>
      </c>
      <c r="E65" s="26">
        <f t="shared" si="51"/>
        <v>1403.9240853359063</v>
      </c>
      <c r="F65" s="27">
        <v>8</v>
      </c>
      <c r="G65" s="28" t="s">
        <v>41</v>
      </c>
      <c r="H65" s="27" t="s">
        <v>42</v>
      </c>
      <c r="I65" s="51" t="s">
        <v>982</v>
      </c>
      <c r="J65" s="30">
        <f t="shared" si="52"/>
        <v>10.291666666666666</v>
      </c>
      <c r="K65" s="31">
        <f t="shared" si="53"/>
        <v>44.8125</v>
      </c>
      <c r="L65" s="32" t="str">
        <f t="shared" si="54"/>
        <v>JO57XJ</v>
      </c>
      <c r="M65" s="33">
        <f>SUM(SUM(-180,PRODUCT(2,SUM(CODE(MID(L65,1,1)),-65),10)),PRODUCT((SUM(CODE(MID(L65,3,1)),-48)),2),PRODUCT(SUM(CODE(MID(L65,5,1)),-65),1/12),1/24)</f>
        <v>11.958333333333332</v>
      </c>
      <c r="N65" s="33">
        <f t="shared" si="55"/>
        <v>57.395833333333336</v>
      </c>
      <c r="O65" s="10">
        <f>SIN(PRODUCT(PI()/180,N65))</f>
        <v>0.8424132142623957</v>
      </c>
      <c r="P65" s="10">
        <f t="shared" si="56"/>
        <v>0.7047889975136701</v>
      </c>
      <c r="Q65" s="10">
        <f t="shared" si="57"/>
        <v>0.5388320484493281</v>
      </c>
      <c r="R65" s="10">
        <f t="shared" si="58"/>
        <v>0.709416992313883</v>
      </c>
      <c r="S65" s="10">
        <f t="shared" si="59"/>
        <v>0.9995769500822006</v>
      </c>
      <c r="T65" s="10">
        <f t="shared" si="60"/>
        <v>0.9758184623175781</v>
      </c>
      <c r="U65" s="10">
        <f>ACOS(T65)</f>
        <v>0.22036165206967606</v>
      </c>
      <c r="V65" s="10">
        <f>SIN(U65)</f>
        <v>0.21858254413414957</v>
      </c>
      <c r="W65" s="10">
        <f t="shared" si="61"/>
        <v>-0.9955347821182909</v>
      </c>
      <c r="X65" s="11">
        <f t="shared" si="62"/>
        <v>174.58347574854582</v>
      </c>
    </row>
    <row r="66" spans="1:24" ht="13.5">
      <c r="A66" s="24">
        <v>50.058</v>
      </c>
      <c r="B66" s="49" t="s">
        <v>987</v>
      </c>
      <c r="C66" s="25" t="s">
        <v>988</v>
      </c>
      <c r="D66" s="26">
        <f t="shared" si="50"/>
        <v>189.86914359749736</v>
      </c>
      <c r="E66" s="26">
        <f t="shared" si="51"/>
        <v>1143.8256644792893</v>
      </c>
      <c r="I66" s="51" t="s">
        <v>1058</v>
      </c>
      <c r="J66" s="30">
        <f t="shared" si="52"/>
        <v>9.375</v>
      </c>
      <c r="K66" s="31">
        <f t="shared" si="53"/>
        <v>47.22916666666667</v>
      </c>
      <c r="L66" s="32" t="str">
        <f t="shared" si="54"/>
        <v>JO57XJ</v>
      </c>
      <c r="M66" s="33">
        <f>SUM(SUM(-180,PRODUCT(2,SUM(CODE(MID(L66,1,1)),-65),10)),PRODUCT((SUM(CODE(MID(L66,3,1)),-48)),2),PRODUCT(SUM(CODE(MID(L66,5,1)),-65),1/12),1/24)</f>
        <v>11.958333333333332</v>
      </c>
      <c r="N66" s="33">
        <f t="shared" si="55"/>
        <v>57.395833333333336</v>
      </c>
      <c r="O66" s="10">
        <f>SIN(PRODUCT(PI()/180,N66))</f>
        <v>0.8424132142623957</v>
      </c>
      <c r="P66" s="10">
        <f t="shared" si="56"/>
        <v>0.7340756419817098</v>
      </c>
      <c r="Q66" s="10">
        <f t="shared" si="57"/>
        <v>0.5388320484493281</v>
      </c>
      <c r="R66" s="10">
        <f t="shared" si="58"/>
        <v>0.6790677078533042</v>
      </c>
      <c r="S66" s="10">
        <f t="shared" si="59"/>
        <v>0.9989837230844637</v>
      </c>
      <c r="T66" s="10">
        <f t="shared" si="60"/>
        <v>0.9839266059084179</v>
      </c>
      <c r="U66" s="10">
        <f>ACOS(T66)</f>
        <v>0.17953628386113474</v>
      </c>
      <c r="V66" s="10">
        <f>SIN(U66)</f>
        <v>0.17857332999510592</v>
      </c>
      <c r="W66" s="10">
        <f t="shared" si="61"/>
        <v>-0.9852017749920035</v>
      </c>
      <c r="X66" s="11">
        <f t="shared" si="62"/>
        <v>170.13085640250264</v>
      </c>
    </row>
    <row r="67" spans="1:24" ht="13.5">
      <c r="A67" s="24">
        <v>50.059</v>
      </c>
      <c r="B67" s="49" t="s">
        <v>964</v>
      </c>
      <c r="C67" s="25" t="s">
        <v>965</v>
      </c>
      <c r="D67" s="26">
        <f t="shared" si="50"/>
        <v>160.53071512147403</v>
      </c>
      <c r="E67" s="26">
        <f t="shared" si="51"/>
        <v>1150.0012698240114</v>
      </c>
      <c r="I67" s="51"/>
      <c r="J67" s="30">
        <f t="shared" si="52"/>
        <v>17.041666666666668</v>
      </c>
      <c r="K67" s="31">
        <f t="shared" si="53"/>
        <v>47.520833333333336</v>
      </c>
      <c r="L67" s="32" t="str">
        <f t="shared" si="54"/>
        <v>JO57XJ</v>
      </c>
      <c r="M67" s="33">
        <f>SUM(SUM(-180,PRODUCT(2,SUM(CODE(MID(L67,1,1)),-65),10)),PRODUCT((SUM(CODE(MID(L67,3,1)),-48)),2),PRODUCT(SUM(CODE(MID(L67,5,1)),-65),1/12),1/24)</f>
        <v>11.958333333333332</v>
      </c>
      <c r="N67" s="33">
        <f t="shared" si="55"/>
        <v>57.395833333333336</v>
      </c>
      <c r="O67" s="10">
        <f>SIN(PRODUCT(PI()/180,N67))</f>
        <v>0.8424132142623957</v>
      </c>
      <c r="P67" s="10">
        <f t="shared" si="56"/>
        <v>0.7375229395977073</v>
      </c>
      <c r="Q67" s="10">
        <f t="shared" si="57"/>
        <v>0.5388320484493281</v>
      </c>
      <c r="R67" s="10">
        <f t="shared" si="58"/>
        <v>0.675322081356116</v>
      </c>
      <c r="S67" s="10">
        <f t="shared" si="59"/>
        <v>0.9960668815727008</v>
      </c>
      <c r="T67" s="10">
        <f t="shared" si="60"/>
        <v>0.983753047090246</v>
      </c>
      <c r="U67" s="10">
        <f>ACOS(T67)</f>
        <v>0.18050561447559432</v>
      </c>
      <c r="V67" s="10">
        <f>SIN(U67)</f>
        <v>0.17952699613332854</v>
      </c>
      <c r="W67" s="10">
        <f t="shared" si="61"/>
        <v>-0.9428203028156776</v>
      </c>
      <c r="X67" s="11">
        <f t="shared" si="62"/>
        <v>160.53071512147403</v>
      </c>
    </row>
    <row r="68" spans="1:24" ht="13.5">
      <c r="A68" s="24">
        <v>50.06</v>
      </c>
      <c r="B68" s="25" t="s">
        <v>312</v>
      </c>
      <c r="C68" s="25" t="s">
        <v>150</v>
      </c>
      <c r="D68" s="26">
        <f t="shared" si="38"/>
        <v>203.57697903333394</v>
      </c>
      <c r="E68" s="26">
        <f t="shared" si="39"/>
        <v>1875.4291904326772</v>
      </c>
      <c r="F68" s="27">
        <v>1</v>
      </c>
      <c r="G68" s="35" t="s">
        <v>41</v>
      </c>
      <c r="H68" s="27" t="s">
        <v>42</v>
      </c>
      <c r="I68" s="51" t="s">
        <v>313</v>
      </c>
      <c r="J68" s="30">
        <f t="shared" si="40"/>
        <v>3.0416666666666665</v>
      </c>
      <c r="K68" s="31">
        <f t="shared" si="41"/>
        <v>41.520833333333336</v>
      </c>
      <c r="L68" s="32" t="str">
        <f t="shared" si="33"/>
        <v>JO57XJ</v>
      </c>
      <c r="M68" s="33">
        <f t="shared" si="34"/>
        <v>11.958333333333332</v>
      </c>
      <c r="N68" s="33">
        <f t="shared" si="42"/>
        <v>57.395833333333336</v>
      </c>
      <c r="O68" s="10">
        <f t="shared" si="35"/>
        <v>0.8424132142623957</v>
      </c>
      <c r="P68" s="10">
        <f t="shared" si="43"/>
        <v>0.6628923323914243</v>
      </c>
      <c r="Q68" s="10">
        <f t="shared" si="44"/>
        <v>0.5388320484493281</v>
      </c>
      <c r="R68" s="10">
        <f t="shared" si="45"/>
        <v>0.7487147358351226</v>
      </c>
      <c r="S68" s="10">
        <f t="shared" si="46"/>
        <v>0.9879148205443101</v>
      </c>
      <c r="T68" s="10">
        <f t="shared" si="47"/>
        <v>0.9569852132410855</v>
      </c>
      <c r="U68" s="10">
        <f t="shared" si="36"/>
        <v>0.2943696735885539</v>
      </c>
      <c r="V68" s="10">
        <f t="shared" si="37"/>
        <v>0.29013669474562154</v>
      </c>
      <c r="W68" s="10">
        <f t="shared" si="48"/>
        <v>-0.9165235124951954</v>
      </c>
      <c r="X68" s="11">
        <f t="shared" si="49"/>
        <v>156.42302096666606</v>
      </c>
    </row>
    <row r="69" spans="1:24" ht="13.5">
      <c r="A69" s="24">
        <v>50.06</v>
      </c>
      <c r="B69" s="25" t="s">
        <v>314</v>
      </c>
      <c r="C69" s="25" t="s">
        <v>154</v>
      </c>
      <c r="D69" s="26">
        <f t="shared" si="38"/>
        <v>277.9266445436873</v>
      </c>
      <c r="E69" s="26">
        <f t="shared" si="39"/>
        <v>1009.3172004644732</v>
      </c>
      <c r="F69" s="27">
        <v>40</v>
      </c>
      <c r="G69" s="35" t="s">
        <v>53</v>
      </c>
      <c r="H69" s="27" t="s">
        <v>42</v>
      </c>
      <c r="I69" s="51"/>
      <c r="J69" s="30">
        <f t="shared" si="40"/>
        <v>-4.958333333333333</v>
      </c>
      <c r="K69" s="31">
        <f t="shared" si="41"/>
        <v>57.520833333333336</v>
      </c>
      <c r="L69" s="32" t="str">
        <f t="shared" si="33"/>
        <v>JO57XJ</v>
      </c>
      <c r="M69" s="33">
        <f t="shared" si="34"/>
        <v>11.958333333333332</v>
      </c>
      <c r="N69" s="33">
        <f t="shared" si="42"/>
        <v>57.395833333333336</v>
      </c>
      <c r="O69" s="10">
        <f t="shared" si="35"/>
        <v>0.8424132142623957</v>
      </c>
      <c r="P69" s="10">
        <f t="shared" si="43"/>
        <v>0.8435867577059045</v>
      </c>
      <c r="Q69" s="10">
        <f t="shared" si="44"/>
        <v>0.5388320484493281</v>
      </c>
      <c r="R69" s="10">
        <f t="shared" si="45"/>
        <v>0.5369929070511449</v>
      </c>
      <c r="S69" s="10">
        <f t="shared" si="46"/>
        <v>0.9567289817376041</v>
      </c>
      <c r="T69" s="10">
        <f t="shared" si="47"/>
        <v>0.987477194828676</v>
      </c>
      <c r="U69" s="10">
        <f t="shared" si="36"/>
        <v>0.15842366982647516</v>
      </c>
      <c r="V69" s="10">
        <f t="shared" si="37"/>
        <v>0.15776181316557253</v>
      </c>
      <c r="W69" s="10">
        <f t="shared" si="48"/>
        <v>0.13790515274196313</v>
      </c>
      <c r="X69" s="11">
        <f t="shared" si="49"/>
        <v>82.07335545631267</v>
      </c>
    </row>
    <row r="70" spans="1:24" ht="13.5">
      <c r="A70" s="24">
        <v>50.063</v>
      </c>
      <c r="B70" s="25" t="s">
        <v>315</v>
      </c>
      <c r="C70" s="25" t="s">
        <v>153</v>
      </c>
      <c r="D70" s="26">
        <f t="shared" si="38"/>
        <v>103.81006492679623</v>
      </c>
      <c r="E70" s="26">
        <f t="shared" si="39"/>
        <v>875.519069569642</v>
      </c>
      <c r="F70" s="27">
        <v>7</v>
      </c>
      <c r="G70" s="35" t="s">
        <v>53</v>
      </c>
      <c r="H70" s="27" t="s">
        <v>42</v>
      </c>
      <c r="I70" s="51"/>
      <c r="J70" s="30">
        <f t="shared" si="40"/>
        <v>25.291666666666668</v>
      </c>
      <c r="K70" s="31">
        <f t="shared" si="41"/>
        <v>54.770833333333336</v>
      </c>
      <c r="L70" s="32" t="str">
        <f t="shared" si="33"/>
        <v>JO57XJ</v>
      </c>
      <c r="M70" s="33">
        <f t="shared" si="34"/>
        <v>11.958333333333332</v>
      </c>
      <c r="N70" s="33">
        <f t="shared" si="42"/>
        <v>57.395833333333336</v>
      </c>
      <c r="O70" s="10">
        <f t="shared" si="35"/>
        <v>0.8424132142623957</v>
      </c>
      <c r="P70" s="10">
        <f t="shared" si="43"/>
        <v>0.8168513570850638</v>
      </c>
      <c r="Q70" s="10">
        <f t="shared" si="44"/>
        <v>0.5388320484493281</v>
      </c>
      <c r="R70" s="10">
        <f t="shared" si="45"/>
        <v>0.5768482126420169</v>
      </c>
      <c r="S70" s="10">
        <f t="shared" si="46"/>
        <v>0.9730448705798238</v>
      </c>
      <c r="T70" s="10">
        <f t="shared" si="47"/>
        <v>0.9905723720159265</v>
      </c>
      <c r="U70" s="10">
        <f t="shared" si="36"/>
        <v>0.13742255055244734</v>
      </c>
      <c r="V70" s="10">
        <f t="shared" si="37"/>
        <v>0.1369904222883514</v>
      </c>
      <c r="W70" s="10">
        <f t="shared" si="48"/>
        <v>-0.23870404928006203</v>
      </c>
      <c r="X70" s="11">
        <f t="shared" si="49"/>
        <v>103.81006492679623</v>
      </c>
    </row>
    <row r="71" spans="1:24" ht="13.5">
      <c r="A71" s="24">
        <v>50.064</v>
      </c>
      <c r="B71" s="25" t="s">
        <v>316</v>
      </c>
      <c r="C71" s="25" t="s">
        <v>157</v>
      </c>
      <c r="D71" s="26">
        <f t="shared" si="38"/>
        <v>300.5803487641497</v>
      </c>
      <c r="E71" s="26">
        <f t="shared" si="39"/>
        <v>816.2776603948506</v>
      </c>
      <c r="F71" s="27">
        <v>30</v>
      </c>
      <c r="G71" s="35" t="s">
        <v>158</v>
      </c>
      <c r="I71" s="51"/>
      <c r="J71" s="30">
        <f t="shared" si="40"/>
        <v>-0.9583333333333334</v>
      </c>
      <c r="K71" s="31">
        <f t="shared" si="41"/>
        <v>60.520833333333336</v>
      </c>
      <c r="L71" s="32" t="str">
        <f t="shared" si="33"/>
        <v>JO57XJ</v>
      </c>
      <c r="M71" s="33">
        <f t="shared" si="34"/>
        <v>11.958333333333332</v>
      </c>
      <c r="N71" s="33">
        <f t="shared" si="42"/>
        <v>57.395833333333336</v>
      </c>
      <c r="O71" s="10">
        <f t="shared" si="35"/>
        <v>0.8424132142623957</v>
      </c>
      <c r="P71" s="10">
        <f t="shared" si="43"/>
        <v>0.8705346886591668</v>
      </c>
      <c r="Q71" s="10">
        <f t="shared" si="44"/>
        <v>0.5388320484493281</v>
      </c>
      <c r="R71" s="10">
        <f t="shared" si="45"/>
        <v>0.4921070572965678</v>
      </c>
      <c r="S71" s="10">
        <f t="shared" si="46"/>
        <v>0.9746962121256348</v>
      </c>
      <c r="T71" s="10">
        <f t="shared" si="47"/>
        <v>0.9918033492758204</v>
      </c>
      <c r="U71" s="10">
        <f t="shared" si="36"/>
        <v>0.12812394606731292</v>
      </c>
      <c r="V71" s="10">
        <f t="shared" si="37"/>
        <v>0.12777369199199431</v>
      </c>
      <c r="W71" s="10">
        <f t="shared" si="48"/>
        <v>0.5087461695760522</v>
      </c>
      <c r="X71" s="11">
        <f t="shared" si="49"/>
        <v>59.41965123585035</v>
      </c>
    </row>
    <row r="72" spans="1:24" ht="13.5">
      <c r="A72" s="24">
        <v>50.065</v>
      </c>
      <c r="B72" s="25" t="s">
        <v>317</v>
      </c>
      <c r="C72" s="25" t="s">
        <v>155</v>
      </c>
      <c r="D72" s="26">
        <f t="shared" si="38"/>
        <v>234.63929586625267</v>
      </c>
      <c r="E72" s="26">
        <f t="shared" si="39"/>
        <v>1314.7669750091252</v>
      </c>
      <c r="F72" s="27">
        <v>10</v>
      </c>
      <c r="G72" s="35" t="s">
        <v>41</v>
      </c>
      <c r="H72" s="27" t="s">
        <v>42</v>
      </c>
      <c r="I72" s="51" t="s">
        <v>1030</v>
      </c>
      <c r="J72" s="30">
        <f t="shared" si="40"/>
        <v>-2.9583333333333335</v>
      </c>
      <c r="K72" s="31">
        <f t="shared" si="41"/>
        <v>49.520833333333336</v>
      </c>
      <c r="L72" s="32" t="str">
        <f t="shared" si="33"/>
        <v>JO57XJ</v>
      </c>
      <c r="M72" s="33">
        <f t="shared" si="34"/>
        <v>11.958333333333332</v>
      </c>
      <c r="N72" s="33">
        <f t="shared" si="42"/>
        <v>57.395833333333336</v>
      </c>
      <c r="O72" s="10">
        <f t="shared" si="35"/>
        <v>0.8424132142623957</v>
      </c>
      <c r="P72" s="10">
        <f t="shared" si="43"/>
        <v>0.7606420613015211</v>
      </c>
      <c r="Q72" s="10">
        <f t="shared" si="44"/>
        <v>0.5388320484493281</v>
      </c>
      <c r="R72" s="10">
        <f t="shared" si="45"/>
        <v>0.6491715139922369</v>
      </c>
      <c r="S72" s="10">
        <f t="shared" si="46"/>
        <v>0.9663012415393795</v>
      </c>
      <c r="T72" s="10">
        <f t="shared" si="47"/>
        <v>0.978781702885025</v>
      </c>
      <c r="U72" s="10">
        <f t="shared" si="36"/>
        <v>0.20636744231818005</v>
      </c>
      <c r="V72" s="10">
        <f t="shared" si="37"/>
        <v>0.20490577858491624</v>
      </c>
      <c r="W72" s="10">
        <f t="shared" si="48"/>
        <v>-0.5787219870652278</v>
      </c>
      <c r="X72" s="11">
        <f t="shared" si="49"/>
        <v>125.36070413374733</v>
      </c>
    </row>
    <row r="73" spans="1:24" ht="15">
      <c r="A73" s="24">
        <v>50.067</v>
      </c>
      <c r="B73" s="41" t="s">
        <v>318</v>
      </c>
      <c r="C73" s="25" t="s">
        <v>319</v>
      </c>
      <c r="D73" s="26">
        <f t="shared" si="38"/>
        <v>32.18655786606796</v>
      </c>
      <c r="E73" s="26">
        <f t="shared" si="39"/>
        <v>1270.1772333342667</v>
      </c>
      <c r="F73" s="27">
        <v>35</v>
      </c>
      <c r="G73" s="35" t="s">
        <v>159</v>
      </c>
      <c r="H73" s="27" t="s">
        <v>42</v>
      </c>
      <c r="I73" s="51" t="s">
        <v>1004</v>
      </c>
      <c r="J73" s="30">
        <f t="shared" si="40"/>
        <v>27.208333333333336</v>
      </c>
      <c r="K73" s="31">
        <f t="shared" si="41"/>
        <v>66.35416666666666</v>
      </c>
      <c r="L73" s="32" t="str">
        <f t="shared" si="33"/>
        <v>JO57XJ</v>
      </c>
      <c r="M73" s="33">
        <f t="shared" si="34"/>
        <v>11.958333333333332</v>
      </c>
      <c r="N73" s="33">
        <f t="shared" si="42"/>
        <v>57.395833333333336</v>
      </c>
      <c r="O73" s="10">
        <f t="shared" si="35"/>
        <v>0.8424132142623957</v>
      </c>
      <c r="P73" s="10">
        <f t="shared" si="43"/>
        <v>0.9160421801669003</v>
      </c>
      <c r="Q73" s="10">
        <f t="shared" si="44"/>
        <v>0.5388320484493281</v>
      </c>
      <c r="R73" s="10">
        <f t="shared" si="45"/>
        <v>0.40108194194587243</v>
      </c>
      <c r="S73" s="10">
        <f t="shared" si="46"/>
        <v>0.9647873238288129</v>
      </c>
      <c r="T73" s="10">
        <f t="shared" si="47"/>
        <v>0.9801918259341371</v>
      </c>
      <c r="U73" s="10">
        <f t="shared" si="36"/>
        <v>0.1993685815938262</v>
      </c>
      <c r="V73" s="10">
        <f t="shared" si="37"/>
        <v>0.19805045915599945</v>
      </c>
      <c r="W73" s="10">
        <f t="shared" si="48"/>
        <v>0.8463181606728484</v>
      </c>
      <c r="X73" s="11">
        <f t="shared" si="49"/>
        <v>32.18655786606796</v>
      </c>
    </row>
    <row r="74" spans="1:24" ht="13.5">
      <c r="A74" s="24">
        <v>50.069</v>
      </c>
      <c r="B74" s="25" t="s">
        <v>793</v>
      </c>
      <c r="C74" s="25" t="s">
        <v>794</v>
      </c>
      <c r="D74" s="26">
        <f>IF(AND(M74&gt;J74,X74&lt;180),SUM(360,-X74),X74)</f>
        <v>355.493480767429</v>
      </c>
      <c r="E74" s="26">
        <f>PRODUCT(6371,ACOS(SUM(PRODUCT(COS(PRODUCT(PI()/180,N74)),COS(PRODUCT(PI()/180,K74)),COS(PRODUCT(PI()/180,SUM(J74,-M74)))),PRODUCT(SIN(PRODUCT(PI()/180,N74)),SIN(PRODUCT(PI()/180,K74))))))</f>
        <v>5654.080864888559</v>
      </c>
      <c r="F74" s="27">
        <v>50</v>
      </c>
      <c r="G74" s="28" t="s">
        <v>200</v>
      </c>
      <c r="H74" s="27" t="s">
        <v>42</v>
      </c>
      <c r="I74" s="51"/>
      <c r="J74" s="30">
        <f>SUM(SUM(-180,PRODUCT(2,SUM(CODE(MID(C74,1,1)),-65),10)),PRODUCT((SUM(CODE(MID(C74,3,1)),-48)),2),PRODUCT(SUM(CODE(MID(C74,5,1)),-65),1/12),1/24)</f>
        <v>-156.95833333333334</v>
      </c>
      <c r="K74" s="31">
        <f>SUM(SUM(-90,PRODUCT(SUM(CODE(MID(C74,2,1)),-65),10)),SUM(CODE(MID(C74,4,1)),-48),PRODUCT(SUM(CODE(RIGHT(C74,1)),-65),1/24),1/48)</f>
        <v>71.52083333333333</v>
      </c>
      <c r="L74" s="32" t="str">
        <f>G$1</f>
        <v>JO57XJ</v>
      </c>
      <c r="M74" s="33">
        <f>SUM(SUM(-180,PRODUCT(2,SUM(CODE(MID(L74,1,1)),-65),10)),PRODUCT((SUM(CODE(MID(L74,3,1)),-48)),2),PRODUCT(SUM(CODE(MID(L74,5,1)),-65),1/12),1/24)</f>
        <v>11.958333333333332</v>
      </c>
      <c r="N74" s="33">
        <f>SUM(SUM(-90,PRODUCT(SUM(CODE(MID(L74,2,1)),-65),10)),SUM(CODE(MID(L74,4,1)),-48),PRODUCT(SUM(CODE(RIGHT(L74,1)),-65),1/24),1/48)</f>
        <v>57.395833333333336</v>
      </c>
      <c r="O74" s="10">
        <f>SIN(PRODUCT(PI()/180,N74))</f>
        <v>0.8424132142623957</v>
      </c>
      <c r="P74" s="10">
        <f>SIN(PRODUCT(PI()/180,K74))</f>
        <v>0.9484389677424528</v>
      </c>
      <c r="Q74" s="10">
        <f>COS(PRODUCT(PI()/180,N74))</f>
        <v>0.5388320484493281</v>
      </c>
      <c r="R74" s="10">
        <f>COS(PRODUCT(PI()/180,K74))</f>
        <v>0.3169598152252594</v>
      </c>
      <c r="S74" s="10">
        <f>COS(PRODUCT(PI()/180,SUM(J74,-M74)))</f>
        <v>-0.9813486248449218</v>
      </c>
      <c r="T74" s="10">
        <f>SUM(PRODUCT(P74,O74),PRODUCT(R74,Q74,S74))</f>
        <v>0.6313748458802984</v>
      </c>
      <c r="U74" s="10">
        <f>ACOS(T74)</f>
        <v>0.8874714903293923</v>
      </c>
      <c r="V74" s="10">
        <f>SIN(U74)</f>
        <v>0.7754777907778078</v>
      </c>
      <c r="W74" s="10">
        <f>PRODUCT(SUM(P74,-PRODUCT(O74,T74)),PRODUCT(1/Q74,1/V74))</f>
        <v>0.9969084000413589</v>
      </c>
      <c r="X74" s="11">
        <f>IF(J74=M74,IF(K74&gt;N74,0,180),PRODUCT(180,1/PI(),ACOS(W74)))</f>
        <v>4.506519232570988</v>
      </c>
    </row>
    <row r="75" spans="1:24" ht="13.5">
      <c r="A75" s="24">
        <v>50.07</v>
      </c>
      <c r="B75" s="25" t="s">
        <v>320</v>
      </c>
      <c r="C75" s="25" t="s">
        <v>161</v>
      </c>
      <c r="D75" s="26">
        <f t="shared" si="38"/>
        <v>19.47877977318226</v>
      </c>
      <c r="E75" s="26">
        <f t="shared" si="39"/>
        <v>490.51933496303485</v>
      </c>
      <c r="F75" s="27">
        <v>10</v>
      </c>
      <c r="G75" s="35" t="s">
        <v>53</v>
      </c>
      <c r="H75" s="27" t="s">
        <v>42</v>
      </c>
      <c r="I75" s="51"/>
      <c r="J75" s="30">
        <f t="shared" si="40"/>
        <v>15.041666666666666</v>
      </c>
      <c r="K75" s="31">
        <f t="shared" si="41"/>
        <v>61.520833333333336</v>
      </c>
      <c r="L75" s="32" t="str">
        <f t="shared" si="33"/>
        <v>JO57XJ</v>
      </c>
      <c r="M75" s="33">
        <f t="shared" si="34"/>
        <v>11.958333333333332</v>
      </c>
      <c r="N75" s="33">
        <f t="shared" si="42"/>
        <v>57.395833333333336</v>
      </c>
      <c r="O75" s="10">
        <f t="shared" si="35"/>
        <v>0.8424132142623957</v>
      </c>
      <c r="P75" s="10">
        <f t="shared" si="43"/>
        <v>0.8789905543841499</v>
      </c>
      <c r="Q75" s="10">
        <f t="shared" si="44"/>
        <v>0.5388320484493281</v>
      </c>
      <c r="R75" s="10">
        <f t="shared" si="45"/>
        <v>0.47683918180393364</v>
      </c>
      <c r="S75" s="10">
        <f t="shared" si="46"/>
        <v>0.9985523589689617</v>
      </c>
      <c r="T75" s="10">
        <f t="shared" si="47"/>
        <v>0.9970375399039382</v>
      </c>
      <c r="U75" s="10">
        <f t="shared" si="36"/>
        <v>0.0769925184371425</v>
      </c>
      <c r="V75" s="10">
        <f t="shared" si="37"/>
        <v>0.07691647432314398</v>
      </c>
      <c r="W75" s="10">
        <f t="shared" si="48"/>
        <v>0.9427650560906556</v>
      </c>
      <c r="X75" s="11">
        <f t="shared" si="49"/>
        <v>19.47877977318226</v>
      </c>
    </row>
    <row r="76" spans="1:24" ht="13.5">
      <c r="A76" s="24">
        <v>50.07</v>
      </c>
      <c r="B76" s="25" t="s">
        <v>321</v>
      </c>
      <c r="C76" s="25" t="s">
        <v>124</v>
      </c>
      <c r="D76" s="26">
        <f>IF(AND(M76&gt;J76,X76&lt;180),SUM(360,-X76),X76)</f>
        <v>137.4509504678562</v>
      </c>
      <c r="E76" s="26">
        <f>PRODUCT(6371,ACOS(SUM(PRODUCT(COS(PRODUCT(PI()/180,N76)),COS(PRODUCT(PI()/180,K76)),COS(PRODUCT(PI()/180,SUM(J76,-M76)))),PRODUCT(SIN(PRODUCT(PI()/180,N76)),SIN(PRODUCT(PI()/180,K76))))))</f>
        <v>1770.7551341107644</v>
      </c>
      <c r="F76" s="27">
        <v>10</v>
      </c>
      <c r="G76" s="28" t="s">
        <v>41</v>
      </c>
      <c r="H76" s="27" t="s">
        <v>42</v>
      </c>
      <c r="I76" s="51" t="s">
        <v>1025</v>
      </c>
      <c r="J76" s="30">
        <f>SUM(SUM(-180,PRODUCT(2,SUM(CODE(MID(C76,1,1)),-65),10)),PRODUCT((SUM(CODE(MID(C76,3,1)),-48)),2),PRODUCT(SUM(CODE(MID(C76,5,1)),-65),1/12),1/24)</f>
        <v>27.041666666666668</v>
      </c>
      <c r="K76" s="31">
        <f>SUM(SUM(-90,PRODUCT(SUM(CODE(MID(C76,2,1)),-65),10)),SUM(CODE(MID(C76,4,1)),-48),PRODUCT(SUM(CODE(RIGHT(C76,1)),-65),1/24),1/48)</f>
        <v>44.520833333333336</v>
      </c>
      <c r="L76" s="32" t="str">
        <f t="shared" si="33"/>
        <v>JO57XJ</v>
      </c>
      <c r="M76" s="33">
        <f>SUM(SUM(-180,PRODUCT(2,SUM(CODE(MID(L76,1,1)),-65),10)),PRODUCT((SUM(CODE(MID(L76,3,1)),-48)),2),PRODUCT(SUM(CODE(MID(L76,5,1)),-65),1/12),1/24)</f>
        <v>11.958333333333332</v>
      </c>
      <c r="N76" s="33">
        <f>SUM(SUM(-90,PRODUCT(SUM(CODE(MID(L76,2,1)),-65),10)),SUM(CODE(MID(L76,4,1)),-48),PRODUCT(SUM(CODE(RIGHT(L76,1)),-65),1/24),1/48)</f>
        <v>57.395833333333336</v>
      </c>
      <c r="O76" s="10">
        <f>SIN(PRODUCT(PI()/180,N76))</f>
        <v>0.8424132142623957</v>
      </c>
      <c r="P76" s="10">
        <f>SIN(PRODUCT(PI()/180,K76))</f>
        <v>0.7011685631415366</v>
      </c>
      <c r="Q76" s="10">
        <f>COS(PRODUCT(PI()/180,N76))</f>
        <v>0.5388320484493281</v>
      </c>
      <c r="R76" s="10">
        <f>COS(PRODUCT(PI()/180,K76))</f>
        <v>0.7129955442091016</v>
      </c>
      <c r="S76" s="10">
        <f>COS(PRODUCT(PI()/180,SUM(J76,-M76)))</f>
        <v>0.9655483677208332</v>
      </c>
      <c r="T76" s="10">
        <f>SUM(PRODUCT(P76,O76),PRODUCT(R76,Q76,S76))</f>
        <v>0.9616227174708565</v>
      </c>
      <c r="U76" s="10">
        <f>ACOS(T76)</f>
        <v>0.27793990489888</v>
      </c>
      <c r="V76" s="10">
        <f>SIN(U76)</f>
        <v>0.27437519793881754</v>
      </c>
      <c r="W76" s="10">
        <f>PRODUCT(SUM(P76,-PRODUCT(O76,T76)),PRODUCT(1/Q76,1/V76))</f>
        <v>-0.7366987102687049</v>
      </c>
      <c r="X76" s="11">
        <f>IF(J76=M76,IF(K76&gt;N76,0,180),PRODUCT(180,1/PI(),ACOS(W76)))</f>
        <v>137.4509504678562</v>
      </c>
    </row>
    <row r="77" spans="1:24" ht="13.5">
      <c r="A77" s="24">
        <v>50.073</v>
      </c>
      <c r="B77" s="25" t="s">
        <v>322</v>
      </c>
      <c r="C77" s="25" t="s">
        <v>120</v>
      </c>
      <c r="D77" s="26">
        <f t="shared" si="38"/>
        <v>82.75420017572527</v>
      </c>
      <c r="E77" s="26">
        <f t="shared" si="39"/>
        <v>900.4339136629605</v>
      </c>
      <c r="F77" s="27">
        <v>1</v>
      </c>
      <c r="G77" s="28" t="s">
        <v>41</v>
      </c>
      <c r="H77" s="27" t="s">
        <v>42</v>
      </c>
      <c r="I77" s="51"/>
      <c r="J77" s="30">
        <f t="shared" si="40"/>
        <v>27.041666666666668</v>
      </c>
      <c r="K77" s="31">
        <f t="shared" si="41"/>
        <v>57.520833333333336</v>
      </c>
      <c r="L77" s="32" t="str">
        <f t="shared" si="33"/>
        <v>JO57XJ</v>
      </c>
      <c r="M77" s="33">
        <f t="shared" si="34"/>
        <v>11.958333333333332</v>
      </c>
      <c r="N77" s="33">
        <f t="shared" si="42"/>
        <v>57.395833333333336</v>
      </c>
      <c r="O77" s="10">
        <f t="shared" si="35"/>
        <v>0.8424132142623957</v>
      </c>
      <c r="P77" s="10">
        <f t="shared" si="43"/>
        <v>0.8435867577059045</v>
      </c>
      <c r="Q77" s="10">
        <f t="shared" si="44"/>
        <v>0.5388320484493281</v>
      </c>
      <c r="R77" s="10">
        <f t="shared" si="45"/>
        <v>0.5369929070511449</v>
      </c>
      <c r="S77" s="10">
        <f t="shared" si="46"/>
        <v>0.9655483677208332</v>
      </c>
      <c r="T77" s="10">
        <f t="shared" si="47"/>
        <v>0.9900290752386671</v>
      </c>
      <c r="U77" s="10">
        <f t="shared" si="36"/>
        <v>0.141333215140945</v>
      </c>
      <c r="V77" s="10">
        <f t="shared" si="37"/>
        <v>0.14086316119578457</v>
      </c>
      <c r="W77" s="10">
        <f t="shared" si="48"/>
        <v>0.1261262479935551</v>
      </c>
      <c r="X77" s="11">
        <f t="shared" si="49"/>
        <v>82.75420017572527</v>
      </c>
    </row>
    <row r="78" spans="1:24" ht="13.5">
      <c r="A78" s="24">
        <v>50.073</v>
      </c>
      <c r="B78" s="25" t="s">
        <v>323</v>
      </c>
      <c r="C78" s="25" t="s">
        <v>119</v>
      </c>
      <c r="D78" s="26">
        <f t="shared" si="38"/>
        <v>236.9966020317338</v>
      </c>
      <c r="E78" s="26">
        <f t="shared" si="39"/>
        <v>9917.599481852314</v>
      </c>
      <c r="F78" s="27">
        <v>7</v>
      </c>
      <c r="G78" s="35" t="s">
        <v>41</v>
      </c>
      <c r="H78" s="27" t="s">
        <v>42</v>
      </c>
      <c r="I78" s="51"/>
      <c r="J78" s="30">
        <f t="shared" si="40"/>
        <v>-48.958333333333336</v>
      </c>
      <c r="K78" s="31">
        <f t="shared" si="41"/>
        <v>-16.354166666666668</v>
      </c>
      <c r="L78" s="32" t="str">
        <f t="shared" si="33"/>
        <v>JO57XJ</v>
      </c>
      <c r="M78" s="33">
        <f t="shared" si="34"/>
        <v>11.958333333333332</v>
      </c>
      <c r="N78" s="33">
        <f t="shared" si="42"/>
        <v>57.395833333333336</v>
      </c>
      <c r="O78" s="10">
        <f t="shared" si="35"/>
        <v>0.8424132142623957</v>
      </c>
      <c r="P78" s="10">
        <f t="shared" si="43"/>
        <v>-0.2815739704985242</v>
      </c>
      <c r="Q78" s="10">
        <f t="shared" si="44"/>
        <v>0.5388320484493281</v>
      </c>
      <c r="R78" s="10">
        <f t="shared" si="45"/>
        <v>0.9595395245312703</v>
      </c>
      <c r="S78" s="10">
        <f t="shared" si="46"/>
        <v>0.48608118981446924</v>
      </c>
      <c r="T78" s="10">
        <f t="shared" si="47"/>
        <v>0.014117238801705956</v>
      </c>
      <c r="U78" s="10">
        <f t="shared" si="36"/>
        <v>1.5566786190319124</v>
      </c>
      <c r="V78" s="10">
        <f t="shared" si="37"/>
        <v>0.9999003468189296</v>
      </c>
      <c r="W78" s="10">
        <f t="shared" si="48"/>
        <v>-0.5446887720309234</v>
      </c>
      <c r="X78" s="11">
        <f t="shared" si="49"/>
        <v>123.00339796826619</v>
      </c>
    </row>
    <row r="79" spans="1:24" ht="15">
      <c r="A79" s="24">
        <v>50.074</v>
      </c>
      <c r="B79" s="25" t="s">
        <v>1017</v>
      </c>
      <c r="C79" s="74" t="s">
        <v>1018</v>
      </c>
      <c r="D79" s="26">
        <f>IF(AND(M79&gt;J79,X79&lt;180),SUM(360,-X79),X79)</f>
        <v>217.3775275383468</v>
      </c>
      <c r="E79" s="26">
        <f>PRODUCT(6371,ACOS(SUM(PRODUCT(COS(PRODUCT(PI()/180,N79)),COS(PRODUCT(PI()/180,K79)),COS(PRODUCT(PI()/180,SUM(J79,-M79)))),PRODUCT(SIN(PRODUCT(PI()/180,N79)),SIN(PRODUCT(PI()/180,K79))))))</f>
        <v>2058.2711894833037</v>
      </c>
      <c r="F79" s="27">
        <v>10</v>
      </c>
      <c r="G79" s="28" t="s">
        <v>44</v>
      </c>
      <c r="H79" s="27" t="s">
        <v>42</v>
      </c>
      <c r="I79" s="51" t="s">
        <v>1019</v>
      </c>
      <c r="J79" s="30">
        <f>SUM(SUM(-180,PRODUCT(2,SUM(CODE(MID(C79,1,1)),-65),10)),PRODUCT((SUM(CODE(MID(C79,3,1)),-48)),2),PRODUCT(SUM(CODE(MID(C79,5,1)),-65),1/12),1/24)</f>
        <v>-2.9583333333333335</v>
      </c>
      <c r="K79" s="31">
        <f>SUM(SUM(-90,PRODUCT(SUM(CODE(MID(C79,2,1)),-65),10)),SUM(CODE(MID(C79,4,1)),-48),PRODUCT(SUM(CODE(RIGHT(C79,1)),-65),1/24),1/48)</f>
        <v>41.520833333333336</v>
      </c>
      <c r="L79" s="32" t="str">
        <f>G$1</f>
        <v>JO57XJ</v>
      </c>
      <c r="M79" s="33">
        <f>SUM(SUM(-180,PRODUCT(2,SUM(CODE(MID(L79,1,1)),-65),10)),PRODUCT((SUM(CODE(MID(L79,3,1)),-48)),2),PRODUCT(SUM(CODE(MID(L79,5,1)),-65),1/12),1/24)</f>
        <v>11.958333333333332</v>
      </c>
      <c r="N79" s="33">
        <f>SUM(SUM(-90,PRODUCT(SUM(CODE(MID(L79,2,1)),-65),10)),SUM(CODE(MID(L79,4,1)),-48),PRODUCT(SUM(CODE(RIGHT(L79,1)),-65),1/24),1/48)</f>
        <v>57.395833333333336</v>
      </c>
      <c r="O79" s="10">
        <f>SIN(PRODUCT(PI()/180,N79))</f>
        <v>0.8424132142623957</v>
      </c>
      <c r="P79" s="10">
        <f>SIN(PRODUCT(PI()/180,K79))</f>
        <v>0.6628923323914243</v>
      </c>
      <c r="Q79" s="10">
        <f>COS(PRODUCT(PI()/180,N79))</f>
        <v>0.5388320484493281</v>
      </c>
      <c r="R79" s="10">
        <f>COS(PRODUCT(PI()/180,K79))</f>
        <v>0.7487147358351226</v>
      </c>
      <c r="S79" s="10">
        <f>COS(PRODUCT(PI()/180,SUM(J79,-M79)))</f>
        <v>0.9663012415393795</v>
      </c>
      <c r="T79" s="10">
        <f>SUM(PRODUCT(P79,O79),PRODUCT(R79,Q79,S79))</f>
        <v>0.9482656147548407</v>
      </c>
      <c r="U79" s="10">
        <f>ACOS(T79)</f>
        <v>0.32306877876052487</v>
      </c>
      <c r="V79" s="10">
        <f>SIN(U79)</f>
        <v>0.31747806833484415</v>
      </c>
      <c r="W79" s="10">
        <f>PRODUCT(SUM(P79,-PRODUCT(O79,T79)),PRODUCT(1/Q79,1/V79))</f>
        <v>-0.7946527834333279</v>
      </c>
      <c r="X79" s="11">
        <f>IF(J79=M79,IF(K79&gt;N79,0,180),PRODUCT(180,1/PI(),ACOS(W79)))</f>
        <v>142.6224724616532</v>
      </c>
    </row>
    <row r="80" spans="1:24" ht="13.5">
      <c r="A80" s="24">
        <v>50.076</v>
      </c>
      <c r="B80" s="25" t="s">
        <v>324</v>
      </c>
      <c r="C80" s="25" t="s">
        <v>122</v>
      </c>
      <c r="D80" s="26">
        <f>IF(AND(M80&gt;J80,X80&lt;180),SUM(360,-X80),X80)</f>
        <v>58.58869763271027</v>
      </c>
      <c r="E80" s="26">
        <f>PRODUCT(6371,ACOS(SUM(PRODUCT(COS(PRODUCT(PI()/180,N80)),COS(PRODUCT(PI()/180,K80)),COS(PRODUCT(PI()/180,SUM(J80,-M80)))),PRODUCT(SIN(PRODUCT(PI()/180,N80)),SIN(PRODUCT(PI()/180,K80))))))</f>
        <v>921.3520233590301</v>
      </c>
      <c r="F80" s="27">
        <v>8</v>
      </c>
      <c r="G80" s="28" t="s">
        <v>41</v>
      </c>
      <c r="H80" s="27" t="s">
        <v>42</v>
      </c>
      <c r="I80" s="51"/>
      <c r="J80" s="30">
        <f>SUM(SUM(-180,PRODUCT(2,SUM(CODE(MID(C80,1,1)),-65),10)),PRODUCT((SUM(CODE(MID(C80,3,1)),-48)),2),PRODUCT(SUM(CODE(MID(C80,5,1)),-65),1/12),1/24)</f>
        <v>26.625</v>
      </c>
      <c r="K80" s="31">
        <f>SUM(SUM(-90,PRODUCT(SUM(CODE(MID(C80,2,1)),-65),10)),SUM(CODE(MID(C80,4,1)),-48),PRODUCT(SUM(CODE(RIGHT(C80,1)),-65),1/24),1/48)</f>
        <v>60.9375</v>
      </c>
      <c r="L80" s="32" t="str">
        <f>G$1</f>
        <v>JO57XJ</v>
      </c>
      <c r="M80" s="33">
        <f t="shared" si="34"/>
        <v>11.958333333333332</v>
      </c>
      <c r="N80" s="33">
        <f>SUM(SUM(-90,PRODUCT(SUM(CODE(MID(L80,2,1)),-65),10)),SUM(CODE(MID(L80,4,1)),-48),PRODUCT(SUM(CODE(RIGHT(L80,1)),-65),1/24),1/48)</f>
        <v>57.395833333333336</v>
      </c>
      <c r="O80" s="10">
        <f t="shared" si="35"/>
        <v>0.8424132142623957</v>
      </c>
      <c r="P80" s="10">
        <f>SIN(PRODUCT(PI()/180,K80))</f>
        <v>0.8740903416267588</v>
      </c>
      <c r="Q80" s="10">
        <f>COS(PRODUCT(PI()/180,N80))</f>
        <v>0.5388320484493281</v>
      </c>
      <c r="R80" s="10">
        <f>COS(PRODUCT(PI()/180,K80))</f>
        <v>0.4857633937163401</v>
      </c>
      <c r="S80" s="10">
        <f>COS(PRODUCT(PI()/180,SUM(J80,-M80)))</f>
        <v>0.9674152194628639</v>
      </c>
      <c r="T80" s="10">
        <f>SUM(PRODUCT(P80,O80),PRODUCT(R80,Q80,S80))</f>
        <v>0.9895612391253052</v>
      </c>
      <c r="U80" s="10">
        <f t="shared" si="36"/>
        <v>0.14461654738016483</v>
      </c>
      <c r="V80" s="10">
        <f t="shared" si="37"/>
        <v>0.1441129904650876</v>
      </c>
      <c r="W80" s="10">
        <f>PRODUCT(SUM(P80,-PRODUCT(O80,T80)),PRODUCT(1/Q80,1/V80))</f>
        <v>0.5211779961393695</v>
      </c>
      <c r="X80" s="11">
        <f>IF(J80=M80,IF(K80&gt;N80,0,180),PRODUCT(180,1/PI(),ACOS(W80)))</f>
        <v>58.58869763271027</v>
      </c>
    </row>
    <row r="81" spans="1:24" ht="13.5">
      <c r="A81" s="24">
        <v>50.078</v>
      </c>
      <c r="B81" s="25" t="s">
        <v>325</v>
      </c>
      <c r="C81" s="25" t="s">
        <v>126</v>
      </c>
      <c r="D81" s="26">
        <f t="shared" si="38"/>
        <v>135.88329025201583</v>
      </c>
      <c r="E81" s="26">
        <f t="shared" si="39"/>
        <v>3074.3859590200373</v>
      </c>
      <c r="F81" s="27">
        <v>8</v>
      </c>
      <c r="G81" s="28" t="s">
        <v>41</v>
      </c>
      <c r="H81" s="27" t="s">
        <v>42</v>
      </c>
      <c r="I81" s="51" t="s">
        <v>1033</v>
      </c>
      <c r="J81" s="30">
        <f t="shared" si="40"/>
        <v>35.041666666666664</v>
      </c>
      <c r="K81" s="31">
        <f t="shared" si="41"/>
        <v>34.520833333333336</v>
      </c>
      <c r="L81" s="32" t="str">
        <f t="shared" si="33"/>
        <v>JO57XJ</v>
      </c>
      <c r="M81" s="33">
        <f t="shared" si="34"/>
        <v>11.958333333333332</v>
      </c>
      <c r="N81" s="33">
        <f t="shared" si="42"/>
        <v>57.395833333333336</v>
      </c>
      <c r="O81" s="10">
        <f t="shared" si="35"/>
        <v>0.8424132142623957</v>
      </c>
      <c r="P81" s="10">
        <f t="shared" si="43"/>
        <v>0.5667058602136634</v>
      </c>
      <c r="Q81" s="10">
        <f t="shared" si="44"/>
        <v>0.5388320484493281</v>
      </c>
      <c r="R81" s="10">
        <f t="shared" si="45"/>
        <v>0.8239201830271496</v>
      </c>
      <c r="S81" s="10">
        <f t="shared" si="46"/>
        <v>0.9199355846453854</v>
      </c>
      <c r="T81" s="10">
        <f t="shared" si="47"/>
        <v>0.8858101397318608</v>
      </c>
      <c r="U81" s="10">
        <f t="shared" si="36"/>
        <v>0.48255940339350767</v>
      </c>
      <c r="V81" s="10">
        <f t="shared" si="37"/>
        <v>0.46404783842640734</v>
      </c>
      <c r="W81" s="10">
        <f t="shared" si="48"/>
        <v>-0.7179233111351625</v>
      </c>
      <c r="X81" s="11">
        <f t="shared" si="49"/>
        <v>135.88329025201583</v>
      </c>
    </row>
    <row r="82" spans="1:24" ht="13.5">
      <c r="A82" s="24">
        <v>50.08</v>
      </c>
      <c r="B82" s="25" t="s">
        <v>326</v>
      </c>
      <c r="C82" s="25" t="s">
        <v>327</v>
      </c>
      <c r="D82" s="26">
        <f>IF(AND(M82&gt;J82,X82&lt;180),SUM(360,-X82),X82)</f>
        <v>137.73556849605026</v>
      </c>
      <c r="E82" s="26">
        <f>PRODUCT(6371,ACOS(SUM(PRODUCT(COS(PRODUCT(PI()/180,N82)),COS(PRODUCT(PI()/180,K82)),COS(PRODUCT(PI()/180,SUM(J82,-M82)))),PRODUCT(SIN(PRODUCT(PI()/180,N82)),SIN(PRODUCT(PI()/180,K82))))))</f>
        <v>3273.8351972814926</v>
      </c>
      <c r="I82" s="51" t="s">
        <v>328</v>
      </c>
      <c r="J82" s="30">
        <f>SUM(SUM(-180,PRODUCT(2,SUM(CODE(MID(C82,1,1)),-65),10)),PRODUCT((SUM(CODE(MID(C82,3,1)),-48)),2),PRODUCT(SUM(CODE(MID(C82,5,1)),-65),1/12),1/24)</f>
        <v>35.041666666666664</v>
      </c>
      <c r="K82" s="31">
        <f>SUM(SUM(-90,PRODUCT(SUM(CODE(MID(C82,2,1)),-65),10)),SUM(CODE(MID(C82,4,1)),-48),PRODUCT(SUM(CODE(RIGHT(C82,1)),-65),1/24),1/48)</f>
        <v>32.520833333333336</v>
      </c>
      <c r="L82" s="32" t="str">
        <f t="shared" si="33"/>
        <v>JO57XJ</v>
      </c>
      <c r="M82" s="33">
        <f>SUM(SUM(-180,PRODUCT(2,SUM(CODE(MID(L82,1,1)),-65),10)),PRODUCT((SUM(CODE(MID(L82,3,1)),-48)),2),PRODUCT(SUM(CODE(MID(L82,5,1)),-65),1/12),1/24)</f>
        <v>11.958333333333332</v>
      </c>
      <c r="N82" s="33">
        <f>SUM(SUM(-90,PRODUCT(SUM(CODE(MID(L82,2,1)),-65),10)),SUM(CODE(MID(L82,4,1)),-48),PRODUCT(SUM(CODE(RIGHT(L82,1)),-65),1/24),1/48)</f>
        <v>57.395833333333336</v>
      </c>
      <c r="O82" s="10">
        <f>SIN(PRODUCT(PI()/180,N82))</f>
        <v>0.8424132142623957</v>
      </c>
      <c r="P82" s="10">
        <f>SIN(PRODUCT(PI()/180,K82))</f>
        <v>0.5376062386048212</v>
      </c>
      <c r="Q82" s="10">
        <f>COS(PRODUCT(PI()/180,N82))</f>
        <v>0.5388320484493281</v>
      </c>
      <c r="R82" s="10">
        <f>COS(PRODUCT(PI()/180,K82))</f>
        <v>0.8431960224130425</v>
      </c>
      <c r="S82" s="10">
        <f>COS(PRODUCT(PI()/180,SUM(J82,-M82)))</f>
        <v>0.9199355846453854</v>
      </c>
      <c r="T82" s="10">
        <f>SUM(PRODUCT(P82,O82),PRODUCT(R82,Q82,S82))</f>
        <v>0.8708510897324497</v>
      </c>
      <c r="U82" s="10">
        <f>ACOS(T82)</f>
        <v>0.513865201268481</v>
      </c>
      <c r="V82" s="10">
        <f>SIN(U82)</f>
        <v>0.49154692503544833</v>
      </c>
      <c r="W82" s="10">
        <f>PRODUCT(SUM(P82,-PRODUCT(O82,T82)),PRODUCT(1/Q82,1/V82))</f>
        <v>-0.7400487500989769</v>
      </c>
      <c r="X82" s="11">
        <f>IF(J82=M82,IF(K82&gt;N82,0,180),PRODUCT(180,1/PI(),ACOS(W82)))</f>
        <v>137.73556849605026</v>
      </c>
    </row>
    <row r="83" spans="1:24" ht="13.5">
      <c r="A83" s="24">
        <v>50.08</v>
      </c>
      <c r="B83" s="45" t="s">
        <v>329</v>
      </c>
      <c r="C83" s="25" t="s">
        <v>127</v>
      </c>
      <c r="D83" s="26">
        <f t="shared" si="38"/>
        <v>123.77985032452686</v>
      </c>
      <c r="E83" s="26">
        <f t="shared" si="39"/>
        <v>2093.581084451639</v>
      </c>
      <c r="I83" s="51" t="s">
        <v>1024</v>
      </c>
      <c r="J83" s="30">
        <f t="shared" si="40"/>
        <v>34.041666666666664</v>
      </c>
      <c r="K83" s="31">
        <f t="shared" si="41"/>
        <v>44.47916666666667</v>
      </c>
      <c r="L83" s="32" t="str">
        <f t="shared" si="33"/>
        <v>JO57XJ</v>
      </c>
      <c r="M83" s="33">
        <f t="shared" si="34"/>
        <v>11.958333333333332</v>
      </c>
      <c r="N83" s="33">
        <f t="shared" si="42"/>
        <v>57.395833333333336</v>
      </c>
      <c r="O83" s="10">
        <f t="shared" si="35"/>
        <v>0.8424132142623957</v>
      </c>
      <c r="P83" s="10">
        <f t="shared" si="43"/>
        <v>0.700649872789255</v>
      </c>
      <c r="Q83" s="10">
        <f t="shared" si="44"/>
        <v>0.5388320484493281</v>
      </c>
      <c r="R83" s="10">
        <f t="shared" si="45"/>
        <v>0.7135052597986933</v>
      </c>
      <c r="S83" s="10">
        <f t="shared" si="46"/>
        <v>0.9266380308727054</v>
      </c>
      <c r="T83" s="10">
        <f t="shared" si="47"/>
        <v>0.9464915061033612</v>
      </c>
      <c r="U83" s="10">
        <f t="shared" si="36"/>
        <v>0.3286110633262658</v>
      </c>
      <c r="V83" s="10">
        <f t="shared" si="37"/>
        <v>0.32272872334855945</v>
      </c>
      <c r="W83" s="10">
        <f t="shared" si="48"/>
        <v>-0.5560033419997509</v>
      </c>
      <c r="X83" s="11">
        <f t="shared" si="49"/>
        <v>123.77985032452686</v>
      </c>
    </row>
    <row r="84" spans="1:24" ht="13.5">
      <c r="A84" s="24">
        <v>50.083</v>
      </c>
      <c r="B84" s="25" t="s">
        <v>330</v>
      </c>
      <c r="C84" s="25" t="s">
        <v>129</v>
      </c>
      <c r="D84" s="26">
        <f t="shared" si="38"/>
        <v>149.97229440214917</v>
      </c>
      <c r="E84" s="26">
        <f t="shared" si="39"/>
        <v>1828.8454738141882</v>
      </c>
      <c r="I84" s="51"/>
      <c r="J84" s="30">
        <f t="shared" si="40"/>
        <v>23.041666666666668</v>
      </c>
      <c r="K84" s="31">
        <f t="shared" si="41"/>
        <v>42.520833333333336</v>
      </c>
      <c r="L84" s="32" t="str">
        <f t="shared" si="33"/>
        <v>JO57XJ</v>
      </c>
      <c r="M84" s="33">
        <f t="shared" si="34"/>
        <v>11.958333333333332</v>
      </c>
      <c r="N84" s="33">
        <f t="shared" si="42"/>
        <v>57.395833333333336</v>
      </c>
      <c r="O84" s="10">
        <f t="shared" si="35"/>
        <v>0.8424132142623957</v>
      </c>
      <c r="P84" s="10">
        <f t="shared" si="43"/>
        <v>0.675858244553788</v>
      </c>
      <c r="Q84" s="10">
        <f t="shared" si="44"/>
        <v>0.5388320484493281</v>
      </c>
      <c r="R84" s="10">
        <f t="shared" si="45"/>
        <v>0.7370316365453197</v>
      </c>
      <c r="S84" s="10">
        <f t="shared" si="46"/>
        <v>0.9813486248449217</v>
      </c>
      <c r="T84" s="10">
        <f t="shared" si="47"/>
        <v>0.9590810451779487</v>
      </c>
      <c r="U84" s="10">
        <f t="shared" si="36"/>
        <v>0.28705783610331004</v>
      </c>
      <c r="V84" s="10">
        <f t="shared" si="37"/>
        <v>0.2831316809902656</v>
      </c>
      <c r="W84" s="10">
        <f t="shared" si="48"/>
        <v>-0.8657835255930723</v>
      </c>
      <c r="X84" s="11">
        <f t="shared" si="49"/>
        <v>149.97229440214917</v>
      </c>
    </row>
    <row r="85" spans="1:24" ht="13.5">
      <c r="A85" s="24">
        <v>50.084</v>
      </c>
      <c r="B85" s="45" t="s">
        <v>331</v>
      </c>
      <c r="C85" s="25" t="s">
        <v>130</v>
      </c>
      <c r="D85" s="26">
        <f t="shared" si="38"/>
        <v>120.75485741338892</v>
      </c>
      <c r="E85" s="26">
        <f t="shared" si="39"/>
        <v>1845.3922448940905</v>
      </c>
      <c r="F85" s="27">
        <v>10</v>
      </c>
      <c r="G85" s="28" t="s">
        <v>41</v>
      </c>
      <c r="H85" s="27" t="s">
        <v>42</v>
      </c>
      <c r="I85" s="51" t="s">
        <v>1007</v>
      </c>
      <c r="J85" s="30">
        <f t="shared" si="40"/>
        <v>32.95833333333333</v>
      </c>
      <c r="K85" s="31">
        <f t="shared" si="41"/>
        <v>46.770833333333336</v>
      </c>
      <c r="L85" s="32" t="str">
        <f t="shared" si="33"/>
        <v>JO57XJ</v>
      </c>
      <c r="M85" s="33">
        <f t="shared" si="34"/>
        <v>11.958333333333332</v>
      </c>
      <c r="N85" s="33">
        <f t="shared" si="42"/>
        <v>57.395833333333336</v>
      </c>
      <c r="O85" s="10">
        <f t="shared" si="35"/>
        <v>0.8424132142623957</v>
      </c>
      <c r="P85" s="10">
        <f t="shared" si="43"/>
        <v>0.7286200612928962</v>
      </c>
      <c r="Q85" s="10">
        <f t="shared" si="44"/>
        <v>0.5388320484493281</v>
      </c>
      <c r="R85" s="10">
        <f t="shared" si="45"/>
        <v>0.6849181018790028</v>
      </c>
      <c r="S85" s="10">
        <f t="shared" si="46"/>
        <v>0.9335804264972017</v>
      </c>
      <c r="T85" s="10">
        <f t="shared" si="47"/>
        <v>0.9583424612460958</v>
      </c>
      <c r="U85" s="10">
        <f t="shared" si="36"/>
        <v>0.28965503765407163</v>
      </c>
      <c r="V85" s="10">
        <f t="shared" si="37"/>
        <v>0.2856216500421061</v>
      </c>
      <c r="W85" s="10">
        <f t="shared" si="48"/>
        <v>-0.5113659428732193</v>
      </c>
      <c r="X85" s="11">
        <f t="shared" si="49"/>
        <v>120.75485741338892</v>
      </c>
    </row>
    <row r="86" spans="1:24" ht="13.5">
      <c r="A86" s="24">
        <v>50.085</v>
      </c>
      <c r="B86" s="25" t="s">
        <v>332</v>
      </c>
      <c r="C86" s="25" t="s">
        <v>134</v>
      </c>
      <c r="D86" s="26">
        <f t="shared" si="38"/>
        <v>106.59674055504257</v>
      </c>
      <c r="E86" s="26">
        <f t="shared" si="39"/>
        <v>1750.198566409875</v>
      </c>
      <c r="F86" s="27">
        <v>8</v>
      </c>
      <c r="G86" s="28" t="s">
        <v>53</v>
      </c>
      <c r="H86" s="27" t="s">
        <v>42</v>
      </c>
      <c r="I86" s="51"/>
      <c r="J86" s="30">
        <f t="shared" si="40"/>
        <v>35.95833333333333</v>
      </c>
      <c r="K86" s="31">
        <f t="shared" si="41"/>
        <v>50.270833333333336</v>
      </c>
      <c r="L86" s="32" t="str">
        <f t="shared" si="33"/>
        <v>JO57XJ</v>
      </c>
      <c r="M86" s="33">
        <f t="shared" si="34"/>
        <v>11.958333333333332</v>
      </c>
      <c r="N86" s="33">
        <f t="shared" si="42"/>
        <v>57.395833333333336</v>
      </c>
      <c r="O86" s="10">
        <f t="shared" si="35"/>
        <v>0.8424132142623957</v>
      </c>
      <c r="P86" s="10">
        <f t="shared" si="43"/>
        <v>0.7690742878254128</v>
      </c>
      <c r="Q86" s="10">
        <f t="shared" si="44"/>
        <v>0.5388320484493281</v>
      </c>
      <c r="R86" s="10">
        <f t="shared" si="45"/>
        <v>0.639159400936757</v>
      </c>
      <c r="S86" s="10">
        <f t="shared" si="46"/>
        <v>0.913545457642601</v>
      </c>
      <c r="T86" s="10">
        <f t="shared" si="47"/>
        <v>0.9625030049547074</v>
      </c>
      <c r="U86" s="10">
        <f t="shared" si="36"/>
        <v>0.27471332073612853</v>
      </c>
      <c r="V86" s="10">
        <f t="shared" si="37"/>
        <v>0.2712710184541622</v>
      </c>
      <c r="W86" s="10">
        <f t="shared" si="48"/>
        <v>-0.2856338498437421</v>
      </c>
      <c r="X86" s="11">
        <f t="shared" si="49"/>
        <v>106.59674055504257</v>
      </c>
    </row>
    <row r="87" spans="1:24" ht="13.5">
      <c r="A87" s="24">
        <v>50.096</v>
      </c>
      <c r="B87" s="25" t="s">
        <v>333</v>
      </c>
      <c r="C87" s="25" t="s">
        <v>131</v>
      </c>
      <c r="D87" s="26">
        <f t="shared" si="38"/>
        <v>183.92070291414927</v>
      </c>
      <c r="E87" s="26">
        <f t="shared" si="39"/>
        <v>5973.951681928431</v>
      </c>
      <c r="F87" s="27">
        <v>100</v>
      </c>
      <c r="G87" s="28" t="s">
        <v>132</v>
      </c>
      <c r="H87" s="27" t="s">
        <v>133</v>
      </c>
      <c r="I87" s="51" t="s">
        <v>630</v>
      </c>
      <c r="J87" s="30">
        <f t="shared" si="40"/>
        <v>8.791666666666666</v>
      </c>
      <c r="K87" s="31">
        <f t="shared" si="41"/>
        <v>3.7291666666666665</v>
      </c>
      <c r="L87" s="32" t="str">
        <f t="shared" si="33"/>
        <v>JO57XJ</v>
      </c>
      <c r="M87" s="33">
        <f t="shared" si="34"/>
        <v>11.958333333333332</v>
      </c>
      <c r="N87" s="33">
        <f t="shared" si="42"/>
        <v>57.395833333333336</v>
      </c>
      <c r="O87" s="10">
        <f t="shared" si="35"/>
        <v>0.8424132142623957</v>
      </c>
      <c r="P87" s="10">
        <f t="shared" si="43"/>
        <v>0.06504029317123272</v>
      </c>
      <c r="Q87" s="10">
        <f t="shared" si="44"/>
        <v>0.5388320484493281</v>
      </c>
      <c r="R87" s="10">
        <f t="shared" si="45"/>
        <v>0.9978826385222864</v>
      </c>
      <c r="S87" s="10">
        <f t="shared" si="46"/>
        <v>0.9984730708473113</v>
      </c>
      <c r="T87" s="10">
        <f t="shared" si="47"/>
        <v>0.5916609323676141</v>
      </c>
      <c r="U87" s="10">
        <f t="shared" si="36"/>
        <v>0.9376788073973366</v>
      </c>
      <c r="V87" s="10">
        <f t="shared" si="37"/>
        <v>0.80618691449929</v>
      </c>
      <c r="W87" s="10">
        <f t="shared" si="48"/>
        <v>-0.9976596374680073</v>
      </c>
      <c r="X87" s="11">
        <f t="shared" si="49"/>
        <v>176.07929708585073</v>
      </c>
    </row>
    <row r="88" spans="1:24" ht="13.5">
      <c r="A88" s="24">
        <v>50.315</v>
      </c>
      <c r="B88" s="25" t="s">
        <v>334</v>
      </c>
      <c r="C88" s="25" t="s">
        <v>335</v>
      </c>
      <c r="D88" s="26">
        <f t="shared" si="38"/>
        <v>218.8069848762584</v>
      </c>
      <c r="E88" s="26">
        <f t="shared" si="39"/>
        <v>1432.1514822382592</v>
      </c>
      <c r="F88" s="27">
        <v>25</v>
      </c>
      <c r="G88" s="28" t="s">
        <v>53</v>
      </c>
      <c r="I88" s="51"/>
      <c r="J88" s="30">
        <f t="shared" si="40"/>
        <v>0.20833333333333331</v>
      </c>
      <c r="K88" s="31">
        <f t="shared" si="41"/>
        <v>46.6875</v>
      </c>
      <c r="L88" s="32" t="str">
        <f t="shared" si="33"/>
        <v>JO57XJ</v>
      </c>
      <c r="M88" s="33">
        <f t="shared" si="34"/>
        <v>11.958333333333332</v>
      </c>
      <c r="N88" s="33">
        <f t="shared" si="42"/>
        <v>57.395833333333336</v>
      </c>
      <c r="O88" s="10">
        <f t="shared" si="35"/>
        <v>0.8424132142623957</v>
      </c>
      <c r="P88" s="10">
        <f t="shared" si="43"/>
        <v>0.7276231179845749</v>
      </c>
      <c r="Q88" s="10">
        <f t="shared" si="44"/>
        <v>0.5388320484493281</v>
      </c>
      <c r="R88" s="10">
        <f t="shared" si="45"/>
        <v>0.6859771119901927</v>
      </c>
      <c r="S88" s="10">
        <f t="shared" si="46"/>
        <v>0.9790454724845838</v>
      </c>
      <c r="T88" s="10">
        <f t="shared" si="47"/>
        <v>0.9748404343678987</v>
      </c>
      <c r="U88" s="10">
        <f t="shared" si="36"/>
        <v>0.22479225902342792</v>
      </c>
      <c r="V88" s="10">
        <f t="shared" si="37"/>
        <v>0.22290385263921877</v>
      </c>
      <c r="W88" s="10">
        <f t="shared" si="48"/>
        <v>-0.7792615704409432</v>
      </c>
      <c r="X88" s="11">
        <f t="shared" si="49"/>
        <v>141.1930151237416</v>
      </c>
    </row>
    <row r="89" spans="1:24" ht="13.5">
      <c r="A89" s="24">
        <v>50.395</v>
      </c>
      <c r="B89" s="25" t="s">
        <v>790</v>
      </c>
      <c r="C89" s="25" t="s">
        <v>791</v>
      </c>
      <c r="D89" s="26">
        <f>IF(AND(M89&gt;J89,X89&lt;180),SUM(360,-X89),X89)</f>
        <v>208.5425365361426</v>
      </c>
      <c r="E89" s="26">
        <f>PRODUCT(6371,ACOS(SUM(PRODUCT(COS(PRODUCT(PI()/180,N89)),COS(PRODUCT(PI()/180,K89)),COS(PRODUCT(PI()/180,SUM(J89,-M89)))),PRODUCT(SIN(PRODUCT(PI()/180,N89)),SIN(PRODUCT(PI()/180,K89))))))</f>
        <v>2229.794918249933</v>
      </c>
      <c r="F89" s="27">
        <v>10</v>
      </c>
      <c r="G89" s="28" t="s">
        <v>792</v>
      </c>
      <c r="H89" s="27" t="s">
        <v>200</v>
      </c>
      <c r="I89" s="51"/>
      <c r="J89" s="30">
        <f>SUM(SUM(-180,PRODUCT(2,SUM(CODE(MID(C89,1,1)),-65),10)),PRODUCT((SUM(CODE(MID(C89,3,1)),-48)),2),PRODUCT(SUM(CODE(MID(C89,5,1)),-65),1/12),1/24)</f>
        <v>-0.20833333333333334</v>
      </c>
      <c r="K89" s="31">
        <f>SUM(SUM(-90,PRODUCT(SUM(CODE(MID(C89,2,1)),-65),10)),SUM(CODE(MID(C89,4,1)),-48),PRODUCT(SUM(CODE(RIGHT(C89,1)),-65),1/24),1/48)</f>
        <v>38.97916666666667</v>
      </c>
      <c r="L89" s="32" t="str">
        <f>G$1</f>
        <v>JO57XJ</v>
      </c>
      <c r="M89" s="33">
        <f>SUM(SUM(-180,PRODUCT(2,SUM(CODE(MID(L89,1,1)),-65),10)),PRODUCT((SUM(CODE(MID(L89,3,1)),-48)),2),PRODUCT(SUM(CODE(MID(L89,5,1)),-65),1/12),1/24)</f>
        <v>11.958333333333332</v>
      </c>
      <c r="N89" s="33">
        <f>SUM(SUM(-90,PRODUCT(SUM(CODE(MID(L89,2,1)),-65),10)),SUM(CODE(MID(L89,4,1)),-48),PRODUCT(SUM(CODE(RIGHT(L89,1)),-65),1/24),1/48)</f>
        <v>57.395833333333336</v>
      </c>
      <c r="O89" s="10">
        <f>SIN(PRODUCT(PI()/180,N89))</f>
        <v>0.8424132142623957</v>
      </c>
      <c r="P89" s="10">
        <f>SIN(PRODUCT(PI()/180,K89))</f>
        <v>0.6290377712083282</v>
      </c>
      <c r="Q89" s="10">
        <f>COS(PRODUCT(PI()/180,N89))</f>
        <v>0.5388320484493281</v>
      </c>
      <c r="R89" s="10">
        <f>COS(PRODUCT(PI()/180,K89))</f>
        <v>0.7773747374292909</v>
      </c>
      <c r="S89" s="10">
        <f>COS(PRODUCT(PI()/180,SUM(J89,-M89)))</f>
        <v>0.9775386726521915</v>
      </c>
      <c r="T89" s="10">
        <f>SUM(PRODUCT(P89,O89),PRODUCT(R89,Q89,S89))</f>
        <v>0.9393756774035953</v>
      </c>
      <c r="U89" s="10">
        <f>ACOS(T89)</f>
        <v>0.34999135430072714</v>
      </c>
      <c r="V89" s="10">
        <f>SIN(U89)</f>
        <v>0.34288968590865554</v>
      </c>
      <c r="W89" s="10">
        <f>PRODUCT(SUM(P89,-PRODUCT(O89,T89)),PRODUCT(1/Q89,1/V89))</f>
        <v>-0.8784626266012941</v>
      </c>
      <c r="X89" s="11">
        <f>IF(J89=M89,IF(K89&gt;N89,0,180),PRODUCT(180,1/PI(),ACOS(W89)))</f>
        <v>151.4574634638574</v>
      </c>
    </row>
    <row r="90" spans="1:24" ht="13.5">
      <c r="A90" s="24">
        <v>50.499</v>
      </c>
      <c r="B90" s="25" t="s">
        <v>336</v>
      </c>
      <c r="C90" s="25" t="s">
        <v>838</v>
      </c>
      <c r="D90" s="26">
        <f t="shared" si="38"/>
        <v>139.79851143997914</v>
      </c>
      <c r="E90" s="26">
        <f t="shared" si="39"/>
        <v>2941.353339514921</v>
      </c>
      <c r="F90" s="27">
        <v>15</v>
      </c>
      <c r="G90" s="28" t="s">
        <v>41</v>
      </c>
      <c r="H90" s="27" t="s">
        <v>42</v>
      </c>
      <c r="I90" s="51"/>
      <c r="J90" s="30">
        <f t="shared" si="40"/>
        <v>32.45833333333333</v>
      </c>
      <c r="K90" s="31">
        <f t="shared" si="41"/>
        <v>34.8125</v>
      </c>
      <c r="L90" s="32" t="str">
        <f t="shared" si="33"/>
        <v>JO57XJ</v>
      </c>
      <c r="M90" s="33">
        <f t="shared" si="34"/>
        <v>11.958333333333332</v>
      </c>
      <c r="N90" s="33">
        <f t="shared" si="42"/>
        <v>57.395833333333336</v>
      </c>
      <c r="O90" s="10">
        <f t="shared" si="35"/>
        <v>0.8424132142623957</v>
      </c>
      <c r="P90" s="10">
        <f t="shared" si="43"/>
        <v>0.5708927010679037</v>
      </c>
      <c r="Q90" s="10">
        <f t="shared" si="44"/>
        <v>0.5388320484493281</v>
      </c>
      <c r="R90" s="10">
        <f t="shared" si="45"/>
        <v>0.8210246792072655</v>
      </c>
      <c r="S90" s="10">
        <f t="shared" si="46"/>
        <v>0.9366721892483977</v>
      </c>
      <c r="T90" s="10">
        <f t="shared" si="47"/>
        <v>0.8953060955736443</v>
      </c>
      <c r="U90" s="10">
        <f t="shared" si="36"/>
        <v>0.4616784397292295</v>
      </c>
      <c r="V90" s="10">
        <f t="shared" si="37"/>
        <v>0.445451451034427</v>
      </c>
      <c r="W90" s="10">
        <f t="shared" si="48"/>
        <v>-0.7637792592096273</v>
      </c>
      <c r="X90" s="11">
        <f t="shared" si="49"/>
        <v>139.79851143997914</v>
      </c>
    </row>
    <row r="91" spans="1:24" ht="13.5">
      <c r="A91" s="24">
        <v>50.521</v>
      </c>
      <c r="B91" s="25" t="s">
        <v>337</v>
      </c>
      <c r="C91" s="25" t="s">
        <v>137</v>
      </c>
      <c r="D91" s="26">
        <f>IF(AND(M91&gt;J91,X91&lt;180),SUM(360,-X91),X91)</f>
        <v>152.5568812219789</v>
      </c>
      <c r="E91" s="26">
        <f>PRODUCT(6371,ACOS(SUM(PRODUCT(COS(PRODUCT(PI()/180,N91)),COS(PRODUCT(PI()/180,K91)),COS(PRODUCT(PI()/180,SUM(J91,-M91)))),PRODUCT(SIN(PRODUCT(PI()/180,N91)),SIN(PRODUCT(PI()/180,K91))))))</f>
        <v>2620.186538255295</v>
      </c>
      <c r="F91" s="27">
        <v>1000</v>
      </c>
      <c r="G91" s="28" t="s">
        <v>138</v>
      </c>
      <c r="H91" s="27">
        <v>330</v>
      </c>
      <c r="I91" s="51" t="s">
        <v>1005</v>
      </c>
      <c r="J91" s="30">
        <f>SUM(SUM(-180,PRODUCT(2,SUM(CODE(MID(C91,1,1)),-65),10)),PRODUCT((SUM(CODE(MID(C91,3,1)),-48)),2),PRODUCT(SUM(CODE(MID(C91,5,1)),-65),1/12),1/24)</f>
        <v>25.041666666666668</v>
      </c>
      <c r="K91" s="31">
        <f>SUM(SUM(-90,PRODUCT(SUM(CODE(MID(C91,2,1)),-65),10)),SUM(CODE(MID(C91,4,1)),-48),PRODUCT(SUM(CODE(RIGHT(C91,1)),-65),1/24),1/48)</f>
        <v>35.520833333333336</v>
      </c>
      <c r="L91" s="32" t="str">
        <f>G$1</f>
        <v>JO57XJ</v>
      </c>
      <c r="M91" s="33">
        <f>SUM(SUM(-180,PRODUCT(2,SUM(CODE(MID(L91,1,1)),-65),10)),PRODUCT((SUM(CODE(MID(L91,3,1)),-48)),2),PRODUCT(SUM(CODE(MID(L91,5,1)),-65),1/12),1/24)</f>
        <v>11.958333333333332</v>
      </c>
      <c r="N91" s="33">
        <f>SUM(SUM(-90,PRODUCT(SUM(CODE(MID(L91,2,1)),-65),10)),SUM(CODE(MID(L91,4,1)),-48),PRODUCT(SUM(CODE(RIGHT(L91,1)),-65),1/24),1/48)</f>
        <v>57.395833333333336</v>
      </c>
      <c r="O91" s="10">
        <f>SIN(PRODUCT(PI()/180,N91))</f>
        <v>0.8424132142623957</v>
      </c>
      <c r="P91" s="10">
        <f>SIN(PRODUCT(PI()/180,K91))</f>
        <v>0.5809989380723223</v>
      </c>
      <c r="Q91" s="10">
        <f>COS(PRODUCT(PI()/180,N91))</f>
        <v>0.5388320484493281</v>
      </c>
      <c r="R91" s="10">
        <f>COS(PRODUCT(PI()/180,K91))</f>
        <v>0.8139043149896884</v>
      </c>
      <c r="S91" s="10">
        <f>COS(PRODUCT(PI()/180,SUM(J91,-M91)))</f>
        <v>0.9740418562639833</v>
      </c>
      <c r="T91" s="10">
        <f>SUM(PRODUCT(P91,O91),PRODUCT(R91,Q91,S91))</f>
        <v>0.9166147676187949</v>
      </c>
      <c r="U91" s="10">
        <f>ACOS(T91)</f>
        <v>0.4112677033833456</v>
      </c>
      <c r="V91" s="10">
        <f>SIN(U91)</f>
        <v>0.39977164454616154</v>
      </c>
      <c r="W91" s="10">
        <f>PRODUCT(SUM(P91,-PRODUCT(O91,T91)),PRODUCT(1/Q91,1/V91))</f>
        <v>-0.8874688036723267</v>
      </c>
      <c r="X91" s="11">
        <f>IF(J91=M91,IF(K91&gt;N91,0,180),PRODUCT(180,1/PI(),ACOS(W91)))</f>
        <v>152.5568812219789</v>
      </c>
    </row>
    <row r="92" spans="4:14" ht="13.5">
      <c r="D92" s="26"/>
      <c r="E92" s="26"/>
      <c r="J92" s="30"/>
      <c r="K92" s="31"/>
      <c r="L92" s="36"/>
      <c r="M92" s="33"/>
      <c r="N92" s="33"/>
    </row>
    <row r="93" spans="4:14" ht="13.5">
      <c r="D93" s="26"/>
      <c r="E93" s="26"/>
      <c r="J93" s="30"/>
      <c r="K93" s="31"/>
      <c r="L93" s="36"/>
      <c r="M93" s="33"/>
      <c r="N93" s="33"/>
    </row>
    <row r="94" spans="4:14" ht="13.5">
      <c r="D94" s="26"/>
      <c r="E94" s="26"/>
      <c r="J94" s="30"/>
      <c r="K94" s="31"/>
      <c r="L94" s="36"/>
      <c r="M94" s="33"/>
      <c r="N94" s="33"/>
    </row>
    <row r="95" spans="4:14" ht="13.5">
      <c r="D95" s="26"/>
      <c r="E95" s="26"/>
      <c r="G95" s="35"/>
      <c r="I95" s="34"/>
      <c r="J95" s="30"/>
      <c r="K95" s="31"/>
      <c r="L95" s="36"/>
      <c r="M95" s="33"/>
      <c r="N95" s="33"/>
    </row>
    <row r="96" spans="4:14" ht="13.5">
      <c r="D96" s="26"/>
      <c r="E96" s="26"/>
      <c r="G96" s="35"/>
      <c r="I96" s="34"/>
      <c r="J96" s="30"/>
      <c r="K96" s="31"/>
      <c r="L96" s="36"/>
      <c r="M96" s="33"/>
      <c r="N96" s="33"/>
    </row>
    <row r="97" spans="4:14" ht="13.5">
      <c r="D97" s="26"/>
      <c r="E97" s="26"/>
      <c r="G97" s="35"/>
      <c r="I97" s="34"/>
      <c r="J97" s="30"/>
      <c r="K97" s="31"/>
      <c r="L97" s="36"/>
      <c r="M97" s="33"/>
      <c r="N97" s="33"/>
    </row>
    <row r="98" spans="4:14" ht="13.5">
      <c r="D98" s="26"/>
      <c r="E98" s="26"/>
      <c r="G98" s="35"/>
      <c r="I98" s="34"/>
      <c r="J98" s="30"/>
      <c r="K98" s="31"/>
      <c r="L98" s="36"/>
      <c r="M98" s="33"/>
      <c r="N98" s="33"/>
    </row>
    <row r="99" spans="4:14" ht="13.5">
      <c r="D99" s="26"/>
      <c r="E99" s="26"/>
      <c r="G99" s="35"/>
      <c r="I99" s="34"/>
      <c r="J99" s="30"/>
      <c r="K99" s="31"/>
      <c r="L99" s="36"/>
      <c r="M99" s="33"/>
      <c r="N99" s="33"/>
    </row>
    <row r="100" spans="4:14" ht="13.5">
      <c r="D100" s="26"/>
      <c r="E100" s="26"/>
      <c r="J100" s="30"/>
      <c r="K100" s="31"/>
      <c r="L100" s="36"/>
      <c r="M100" s="33"/>
      <c r="N100" s="33"/>
    </row>
    <row r="101" spans="4:14" ht="13.5">
      <c r="D101" s="26"/>
      <c r="E101" s="26"/>
      <c r="J101" s="30"/>
      <c r="K101" s="31"/>
      <c r="L101" s="36"/>
      <c r="M101" s="33"/>
      <c r="N101" s="33"/>
    </row>
    <row r="102" spans="4:14" ht="13.5">
      <c r="D102" s="26"/>
      <c r="E102" s="26"/>
      <c r="J102" s="30"/>
      <c r="K102" s="31"/>
      <c r="L102" s="36"/>
      <c r="M102" s="33"/>
      <c r="N102" s="33"/>
    </row>
    <row r="103" spans="4:14" ht="13.5">
      <c r="D103" s="26"/>
      <c r="E103" s="26"/>
      <c r="J103" s="30"/>
      <c r="K103" s="31"/>
      <c r="L103" s="36"/>
      <c r="M103" s="33"/>
      <c r="N103" s="33"/>
    </row>
  </sheetData>
  <printOptions gridLines="1"/>
  <pageMargins left="0.5905511811023623" right="0.35433070866141736" top="0.7874015748031497" bottom="0.7874015748031497" header="0.5118110236220472" footer="0.5118110236220472"/>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dimension ref="A1:X36"/>
  <sheetViews>
    <sheetView zoomScale="130" zoomScaleNormal="130" workbookViewId="0" topLeftCell="A1">
      <pane xSplit="9" ySplit="3" topLeftCell="J4" activePane="bottomRight" state="frozen"/>
      <selection pane="topLeft" activeCell="A1" sqref="A1"/>
      <selection pane="topRight" activeCell="I1" sqref="I1"/>
      <selection pane="bottomLeft" activeCell="A7" sqref="A7"/>
      <selection pane="bottomRight" activeCell="G14" sqref="G14"/>
    </sheetView>
  </sheetViews>
  <sheetFormatPr defaultColWidth="9.140625" defaultRowHeight="12.75"/>
  <cols>
    <col min="1" max="1" width="9.7109375" style="24" customWidth="1"/>
    <col min="2" max="2" width="9.57421875" style="25" customWidth="1"/>
    <col min="3" max="3" width="9.421875" style="25" customWidth="1"/>
    <col min="4" max="4" width="5.8515625" style="25" customWidth="1"/>
    <col min="5" max="5" width="6.57421875" style="25" customWidth="1"/>
    <col min="6" max="6" width="7.28125" style="27" customWidth="1"/>
    <col min="7" max="7" width="14.57421875" style="28" customWidth="1"/>
    <col min="8" max="8" width="7.7109375" style="27" customWidth="1"/>
    <col min="9" max="9" width="21.7109375" style="29" customWidth="1"/>
    <col min="10" max="10" width="8.8515625" style="8" customWidth="1"/>
    <col min="11" max="11" width="8.28125" style="37" customWidth="1"/>
    <col min="12" max="12" width="7.140625" style="8" customWidth="1"/>
    <col min="13" max="13" width="8.140625" style="8" customWidth="1"/>
    <col min="14" max="14" width="7.7109375" style="8" customWidth="1"/>
    <col min="15" max="15" width="6.421875" style="10" customWidth="1"/>
    <col min="16" max="16" width="7.28125" style="10" customWidth="1"/>
    <col min="17" max="17" width="6.57421875" style="10" customWidth="1"/>
    <col min="18" max="18" width="7.00390625" style="10" customWidth="1"/>
    <col min="19" max="20" width="7.140625" style="10" customWidth="1"/>
    <col min="21" max="21" width="7.28125" style="10" customWidth="1"/>
    <col min="22" max="22" width="7.57421875" style="10" customWidth="1"/>
    <col min="23" max="23" width="8.00390625" style="10" customWidth="1"/>
    <col min="24" max="24" width="4.421875" style="11" customWidth="1"/>
    <col min="25" max="16384" width="11.421875" style="12" customWidth="1"/>
  </cols>
  <sheetData>
    <row r="1" spans="1:11" ht="23.25">
      <c r="A1" s="1" t="s">
        <v>811</v>
      </c>
      <c r="B1" s="2"/>
      <c r="C1" s="2"/>
      <c r="D1" s="2"/>
      <c r="E1" s="3" t="s">
        <v>13</v>
      </c>
      <c r="F1" s="4"/>
      <c r="G1" s="5" t="s">
        <v>14</v>
      </c>
      <c r="H1" s="6"/>
      <c r="I1" s="52" t="s">
        <v>1042</v>
      </c>
      <c r="K1" s="9"/>
    </row>
    <row r="2" spans="1:24" s="8" customFormat="1" ht="13.5">
      <c r="A2" s="13"/>
      <c r="B2" s="14"/>
      <c r="C2" s="14"/>
      <c r="D2" s="14"/>
      <c r="E2" s="14"/>
      <c r="F2" s="4"/>
      <c r="G2" s="14"/>
      <c r="H2" s="6"/>
      <c r="I2" s="7"/>
      <c r="K2" s="15"/>
      <c r="O2" s="10"/>
      <c r="P2" s="10"/>
      <c r="Q2" s="10"/>
      <c r="R2" s="10"/>
      <c r="S2" s="10"/>
      <c r="T2" s="10"/>
      <c r="U2" s="10"/>
      <c r="V2" s="10"/>
      <c r="W2" s="10"/>
      <c r="X2" s="11"/>
    </row>
    <row r="3" spans="1:24" s="8" customFormat="1" ht="14.25" thickBot="1">
      <c r="A3" s="16" t="s">
        <v>15</v>
      </c>
      <c r="B3" s="17" t="s">
        <v>16</v>
      </c>
      <c r="C3" s="17" t="s">
        <v>17</v>
      </c>
      <c r="D3" s="17" t="s">
        <v>18</v>
      </c>
      <c r="E3" s="17" t="s">
        <v>19</v>
      </c>
      <c r="F3" s="18" t="s">
        <v>20</v>
      </c>
      <c r="G3" s="19" t="s">
        <v>21</v>
      </c>
      <c r="H3" s="18" t="s">
        <v>18</v>
      </c>
      <c r="I3" s="20" t="s">
        <v>22</v>
      </c>
      <c r="J3" s="21" t="s">
        <v>23</v>
      </c>
      <c r="K3" s="22" t="s">
        <v>24</v>
      </c>
      <c r="L3" s="23" t="s">
        <v>25</v>
      </c>
      <c r="M3" s="23" t="s">
        <v>26</v>
      </c>
      <c r="N3" s="23" t="s">
        <v>27</v>
      </c>
      <c r="O3" s="10" t="s">
        <v>28</v>
      </c>
      <c r="P3" s="10" t="s">
        <v>29</v>
      </c>
      <c r="Q3" s="10" t="s">
        <v>30</v>
      </c>
      <c r="R3" s="10" t="s">
        <v>31</v>
      </c>
      <c r="S3" s="10" t="s">
        <v>32</v>
      </c>
      <c r="T3" s="10" t="s">
        <v>33</v>
      </c>
      <c r="U3" s="10" t="s">
        <v>34</v>
      </c>
      <c r="V3" s="10" t="s">
        <v>35</v>
      </c>
      <c r="W3" s="10" t="s">
        <v>36</v>
      </c>
      <c r="X3" s="11" t="s">
        <v>37</v>
      </c>
    </row>
    <row r="4" spans="1:24" ht="13.5">
      <c r="A4" s="24">
        <v>70</v>
      </c>
      <c r="B4" s="25" t="s">
        <v>222</v>
      </c>
      <c r="C4" s="25" t="s">
        <v>223</v>
      </c>
      <c r="D4" s="26">
        <f aca="true" t="shared" si="0" ref="D4:D20">IF(AND(M4&gt;J4,X4&lt;180),SUM(360,-X4),X4)</f>
        <v>247.92985269096266</v>
      </c>
      <c r="E4" s="26">
        <f aca="true" t="shared" si="1" ref="E4:E20">PRODUCT(6371,ACOS(SUM(PRODUCT(COS(PRODUCT(PI()/180,N4)),COS(PRODUCT(PI()/180,K4)),COS(PRODUCT(PI()/180,SUM(J4,-M4)))),PRODUCT(SIN(PRODUCT(PI()/180,N4)),SIN(PRODUCT(PI()/180,K4))))))</f>
        <v>987.9244443192487</v>
      </c>
      <c r="F4" s="27">
        <v>20</v>
      </c>
      <c r="G4" s="28" t="s">
        <v>812</v>
      </c>
      <c r="H4" s="27" t="s">
        <v>42</v>
      </c>
      <c r="I4" s="51"/>
      <c r="J4" s="30">
        <f aca="true" t="shared" si="2" ref="J4:J20">SUM(SUM(-180,PRODUCT(2,SUM(CODE(MID(C4,1,1)),-65),10)),PRODUCT((SUM(CODE(MID(C4,3,1)),-48)),2),PRODUCT(SUM(CODE(MID(C4,5,1)),-65),1/12),1/24)</f>
        <v>-1.875</v>
      </c>
      <c r="K4" s="31">
        <f aca="true" t="shared" si="3" ref="K4:K20">SUM(SUM(-90,PRODUCT(SUM(CODE(MID(C4,2,1)),-65),10)),SUM(CODE(MID(C4,4,1)),-48),PRODUCT(SUM(CODE(RIGHT(C4,1)),-65),1/24),1/48)</f>
        <v>53.22916666666667</v>
      </c>
      <c r="L4" s="32" t="str">
        <f aca="true" t="shared" si="4" ref="L4:L20">G$1</f>
        <v>JO57XJ</v>
      </c>
      <c r="M4" s="33">
        <f aca="true" t="shared" si="5" ref="M4:M20">SUM(SUM(-180,PRODUCT(2,SUM(CODE(MID(L4,1,1)),-65),10)),PRODUCT((SUM(CODE(MID(L4,3,1)),-48)),2),PRODUCT(SUM(CODE(MID(L4,5,1)),-65),1/12),1/24)</f>
        <v>11.958333333333332</v>
      </c>
      <c r="N4" s="33">
        <f aca="true" t="shared" si="6" ref="N4:N20">SUM(SUM(-90,PRODUCT(SUM(CODE(MID(L4,2,1)),-65),10)),SUM(CODE(MID(L4,4,1)),-48),PRODUCT(SUM(CODE(RIGHT(L4,1)),-65),1/24),1/48)</f>
        <v>57.395833333333336</v>
      </c>
      <c r="O4" s="10">
        <f aca="true" t="shared" si="7" ref="O4:O20">SIN(PRODUCT(PI()/180,N4))</f>
        <v>0.8424132142623957</v>
      </c>
      <c r="P4" s="10">
        <f aca="true" t="shared" si="8" ref="P4:P20">SIN(PRODUCT(PI()/180,K4))</f>
        <v>0.801036202763926</v>
      </c>
      <c r="Q4" s="10">
        <f aca="true" t="shared" si="9" ref="Q4:Q20">COS(PRODUCT(PI()/180,N4))</f>
        <v>0.5388320484493281</v>
      </c>
      <c r="R4" s="10">
        <f aca="true" t="shared" si="10" ref="R4:R20">COS(PRODUCT(PI()/180,K4))</f>
        <v>0.5986159051190927</v>
      </c>
      <c r="S4" s="10">
        <f aca="true" t="shared" si="11" ref="S4:S20">COS(PRODUCT(PI()/180,SUM(J4,-M4)))</f>
        <v>0.970995342430206</v>
      </c>
      <c r="T4" s="10">
        <f aca="true" t="shared" si="12" ref="T4:T20">SUM(PRODUCT(P4,O4),PRODUCT(R4,Q4,S4))</f>
        <v>0.9880013647881389</v>
      </c>
      <c r="U4" s="10">
        <f aca="true" t="shared" si="13" ref="U4:U20">ACOS(T4)</f>
        <v>0.1550658364965074</v>
      </c>
      <c r="V4" s="10">
        <f aca="true" t="shared" si="14" ref="V4:V20">SIN(U4)</f>
        <v>0.15444514617421556</v>
      </c>
      <c r="W4" s="10">
        <f aca="true" t="shared" si="15" ref="W4:W20">PRODUCT(SUM(P4,-PRODUCT(O4,T4)),PRODUCT(1/Q4,1/V4))</f>
        <v>-0.37574146496853617</v>
      </c>
      <c r="X4" s="11">
        <f aca="true" t="shared" si="16" ref="X4:X20">IF(J4=M4,IF(K4&gt;N4,0,180),PRODUCT(180,1/PI(),ACOS(W4)))</f>
        <v>112.07014730903735</v>
      </c>
    </row>
    <row r="5" spans="1:24" ht="13.5">
      <c r="A5" s="24">
        <v>70.002</v>
      </c>
      <c r="B5" s="25" t="s">
        <v>813</v>
      </c>
      <c r="C5" s="25" t="s">
        <v>814</v>
      </c>
      <c r="D5" s="26">
        <f t="shared" si="0"/>
        <v>174.6090636256082</v>
      </c>
      <c r="E5" s="26">
        <f t="shared" si="1"/>
        <v>10174.116859324864</v>
      </c>
      <c r="F5" s="27">
        <v>15</v>
      </c>
      <c r="G5" s="28" t="s">
        <v>53</v>
      </c>
      <c r="H5" s="27" t="s">
        <v>42</v>
      </c>
      <c r="I5" s="51"/>
      <c r="J5" s="30">
        <f t="shared" si="2"/>
        <v>18.458333333333336</v>
      </c>
      <c r="K5" s="31">
        <f t="shared" si="3"/>
        <v>-33.9375</v>
      </c>
      <c r="L5" s="32" t="str">
        <f t="shared" si="4"/>
        <v>JO57XJ</v>
      </c>
      <c r="M5" s="33">
        <f t="shared" si="5"/>
        <v>11.958333333333332</v>
      </c>
      <c r="N5" s="33">
        <f t="shared" si="6"/>
        <v>57.395833333333336</v>
      </c>
      <c r="O5" s="10">
        <f t="shared" si="7"/>
        <v>0.8424132142623957</v>
      </c>
      <c r="P5" s="10">
        <f t="shared" si="8"/>
        <v>-0.558288231251022</v>
      </c>
      <c r="Q5" s="10">
        <f t="shared" si="9"/>
        <v>0.5388320484493281</v>
      </c>
      <c r="R5" s="10">
        <f t="shared" si="10"/>
        <v>0.8296470640257853</v>
      </c>
      <c r="S5" s="10">
        <f t="shared" si="11"/>
        <v>0.9935718556765875</v>
      </c>
      <c r="T5" s="10">
        <f t="shared" si="12"/>
        <v>-0.02614259675720587</v>
      </c>
      <c r="U5" s="10">
        <f t="shared" si="13"/>
        <v>1.5969419022641445</v>
      </c>
      <c r="V5" s="10">
        <f t="shared" si="14"/>
        <v>0.9996582239119479</v>
      </c>
      <c r="W5" s="10">
        <f t="shared" si="15"/>
        <v>-0.9955768391508363</v>
      </c>
      <c r="X5" s="11">
        <f t="shared" si="16"/>
        <v>174.6090636256082</v>
      </c>
    </row>
    <row r="6" spans="1:24" ht="13.5">
      <c r="A6" s="24">
        <v>70.005</v>
      </c>
      <c r="B6" s="25" t="s">
        <v>815</v>
      </c>
      <c r="C6" s="25" t="s">
        <v>816</v>
      </c>
      <c r="D6" s="26">
        <f t="shared" si="0"/>
        <v>163.7862890688183</v>
      </c>
      <c r="E6" s="26">
        <f t="shared" si="1"/>
        <v>9846.1792317716</v>
      </c>
      <c r="F6" s="27">
        <v>50</v>
      </c>
      <c r="H6" s="27" t="s">
        <v>42</v>
      </c>
      <c r="I6" s="51"/>
      <c r="J6" s="30">
        <f t="shared" si="2"/>
        <v>30.708333333333336</v>
      </c>
      <c r="K6" s="31">
        <f t="shared" si="3"/>
        <v>-29.729166666666668</v>
      </c>
      <c r="L6" s="32" t="str">
        <f t="shared" si="4"/>
        <v>JO57XJ</v>
      </c>
      <c r="M6" s="33">
        <f t="shared" si="5"/>
        <v>11.958333333333332</v>
      </c>
      <c r="N6" s="33">
        <f t="shared" si="6"/>
        <v>57.395833333333336</v>
      </c>
      <c r="O6" s="10">
        <f t="shared" si="7"/>
        <v>0.8424132142623957</v>
      </c>
      <c r="P6" s="10">
        <f t="shared" si="8"/>
        <v>-0.49590078488178146</v>
      </c>
      <c r="Q6" s="10">
        <f t="shared" si="9"/>
        <v>0.5388320484493281</v>
      </c>
      <c r="R6" s="10">
        <f t="shared" si="10"/>
        <v>0.8683791865041637</v>
      </c>
      <c r="S6" s="10">
        <f t="shared" si="11"/>
        <v>0.9469301294951057</v>
      </c>
      <c r="T6" s="10">
        <f t="shared" si="12"/>
        <v>0.025325210199480586</v>
      </c>
      <c r="U6" s="10">
        <f t="shared" si="13"/>
        <v>1.5454684086911945</v>
      </c>
      <c r="V6" s="10">
        <f t="shared" si="14"/>
        <v>0.9996792654288434</v>
      </c>
      <c r="W6" s="10">
        <f t="shared" si="15"/>
        <v>-0.9602268953612987</v>
      </c>
      <c r="X6" s="11">
        <f t="shared" si="16"/>
        <v>163.7862890688183</v>
      </c>
    </row>
    <row r="7" spans="1:24" ht="13.5">
      <c r="A7" s="24">
        <v>70.007</v>
      </c>
      <c r="B7" s="45" t="s">
        <v>817</v>
      </c>
      <c r="C7" s="25" t="s">
        <v>818</v>
      </c>
      <c r="D7" s="26">
        <f t="shared" si="0"/>
        <v>238.9894218599914</v>
      </c>
      <c r="E7" s="26">
        <f t="shared" si="1"/>
        <v>1186.2976117851892</v>
      </c>
      <c r="F7" s="27">
        <v>150</v>
      </c>
      <c r="G7" s="28" t="s">
        <v>825</v>
      </c>
      <c r="H7" s="27">
        <v>70</v>
      </c>
      <c r="I7" s="51" t="s">
        <v>999</v>
      </c>
      <c r="J7" s="30">
        <f t="shared" si="2"/>
        <v>-2.6250000000000004</v>
      </c>
      <c r="K7" s="31">
        <f t="shared" si="3"/>
        <v>50.9375</v>
      </c>
      <c r="L7" s="32" t="str">
        <f t="shared" si="4"/>
        <v>JO57XJ</v>
      </c>
      <c r="M7" s="33">
        <f t="shared" si="5"/>
        <v>11.958333333333332</v>
      </c>
      <c r="N7" s="33">
        <f t="shared" si="6"/>
        <v>57.395833333333336</v>
      </c>
      <c r="O7" s="10">
        <f t="shared" si="7"/>
        <v>0.8424132142623957</v>
      </c>
      <c r="P7" s="10">
        <f t="shared" si="8"/>
        <v>0.7764590171709757</v>
      </c>
      <c r="Q7" s="10">
        <f t="shared" si="9"/>
        <v>0.5388320484493281</v>
      </c>
      <c r="R7" s="10">
        <f t="shared" si="10"/>
        <v>0.6301677512011247</v>
      </c>
      <c r="S7" s="10">
        <f t="shared" si="11"/>
        <v>0.9677824535432009</v>
      </c>
      <c r="T7" s="10">
        <f t="shared" si="12"/>
        <v>0.9827143011807233</v>
      </c>
      <c r="U7" s="10">
        <f t="shared" si="13"/>
        <v>0.18620273297522982</v>
      </c>
      <c r="V7" s="10">
        <f t="shared" si="14"/>
        <v>0.1851286100387581</v>
      </c>
      <c r="W7" s="10">
        <f t="shared" si="15"/>
        <v>-0.5151963192487422</v>
      </c>
      <c r="X7" s="11">
        <f t="shared" si="16"/>
        <v>121.01057814000858</v>
      </c>
    </row>
    <row r="8" spans="1:24" ht="13.5">
      <c r="A8" s="24">
        <v>70.01</v>
      </c>
      <c r="B8" s="25" t="s">
        <v>845</v>
      </c>
      <c r="C8" s="25" t="s">
        <v>846</v>
      </c>
      <c r="D8" s="26">
        <f>IF(AND(M8&gt;J8,X8&lt;180),SUM(360,-X8),X8)</f>
        <v>232.87199643637996</v>
      </c>
      <c r="E8" s="26">
        <f>PRODUCT(6371,ACOS(SUM(PRODUCT(COS(PRODUCT(PI()/180,N8)),COS(PRODUCT(PI()/180,K8)),COS(PRODUCT(PI()/180,SUM(J8,-M8)))),PRODUCT(SIN(PRODUCT(PI()/180,N8)),SIN(PRODUCT(PI()/180,K8))))))</f>
        <v>989.975438537792</v>
      </c>
      <c r="F8" s="27">
        <v>28</v>
      </c>
      <c r="H8" s="27">
        <v>270</v>
      </c>
      <c r="I8" s="51" t="s">
        <v>597</v>
      </c>
      <c r="J8" s="30">
        <f>SUM(SUM(-180,PRODUCT(2,SUM(CODE(MID(C8,1,1)),-65),10)),PRODUCT((SUM(CODE(MID(C8,3,1)),-48)),2),PRODUCT(SUM(CODE(MID(C8,5,1)),-65),1/12),1/24)</f>
        <v>0.5416666666666666</v>
      </c>
      <c r="K8" s="31">
        <f>SUM(SUM(-90,PRODUCT(SUM(CODE(MID(C8,2,1)),-65),10)),SUM(CODE(MID(C8,4,1)),-48),PRODUCT(SUM(CODE(RIGHT(C8,1)),-65),1/24),1/48)</f>
        <v>51.4375</v>
      </c>
      <c r="L8" s="32" t="str">
        <f>G$1</f>
        <v>JO57XJ</v>
      </c>
      <c r="M8" s="33">
        <f t="shared" si="5"/>
        <v>11.958333333333332</v>
      </c>
      <c r="N8" s="33">
        <f>SUM(SUM(-90,PRODUCT(SUM(CODE(MID(L8,2,1)),-65),10)),SUM(CODE(MID(L8,4,1)),-48),PRODUCT(SUM(CODE(RIGHT(L8,1)),-65),1/24),1/48)</f>
        <v>57.395833333333336</v>
      </c>
      <c r="O8" s="10">
        <f t="shared" si="7"/>
        <v>0.8424132142623957</v>
      </c>
      <c r="P8" s="10">
        <f>SIN(PRODUCT(PI()/180,K8))</f>
        <v>0.7819286332415922</v>
      </c>
      <c r="Q8" s="10">
        <f>COS(PRODUCT(PI()/180,N8))</f>
        <v>0.5388320484493281</v>
      </c>
      <c r="R8" s="10">
        <f>COS(PRODUCT(PI()/180,K8))</f>
        <v>0.6233679591677258</v>
      </c>
      <c r="S8" s="10">
        <f>COS(PRODUCT(PI()/180,SUM(J8,-M8)))</f>
        <v>0.9802136369595722</v>
      </c>
      <c r="T8" s="10">
        <f>SUM(PRODUCT(P8,O8),PRODUCT(R8,Q8,S8))</f>
        <v>0.9879515935952308</v>
      </c>
      <c r="U8" s="10">
        <f t="shared" si="13"/>
        <v>0.15538776307295432</v>
      </c>
      <c r="V8" s="10">
        <f t="shared" si="14"/>
        <v>0.15476320206251867</v>
      </c>
      <c r="W8" s="10">
        <f>PRODUCT(SUM(P8,-PRODUCT(O8,T8)),PRODUCT(1/Q8,1/V8))</f>
        <v>-0.6035977383269272</v>
      </c>
      <c r="X8" s="11">
        <f>IF(J8=M8,IF(K8&gt;N8,0,180),PRODUCT(180,1/PI(),ACOS(W8)))</f>
        <v>127.12800356362006</v>
      </c>
    </row>
    <row r="9" spans="1:24" ht="13.5">
      <c r="A9" s="24">
        <v>70.014</v>
      </c>
      <c r="B9" s="25" t="s">
        <v>819</v>
      </c>
      <c r="C9" s="25" t="s">
        <v>474</v>
      </c>
      <c r="D9" s="26">
        <f t="shared" si="0"/>
        <v>169.1705404677447</v>
      </c>
      <c r="E9" s="26">
        <f t="shared" si="1"/>
        <v>1273.053609732199</v>
      </c>
      <c r="I9" s="51" t="s">
        <v>820</v>
      </c>
      <c r="J9" s="30">
        <f t="shared" si="2"/>
        <v>15.041666666666666</v>
      </c>
      <c r="K9" s="31">
        <f t="shared" si="3"/>
        <v>46.10416666666667</v>
      </c>
      <c r="L9" s="32" t="str">
        <f t="shared" si="4"/>
        <v>JO57XJ</v>
      </c>
      <c r="M9" s="33">
        <f t="shared" si="5"/>
        <v>11.958333333333332</v>
      </c>
      <c r="N9" s="33">
        <f t="shared" si="6"/>
        <v>57.395833333333336</v>
      </c>
      <c r="O9" s="10">
        <f t="shared" si="7"/>
        <v>0.8424132142623957</v>
      </c>
      <c r="P9" s="10">
        <f t="shared" si="8"/>
        <v>0.720601535378898</v>
      </c>
      <c r="Q9" s="10">
        <f t="shared" si="9"/>
        <v>0.5388320484493281</v>
      </c>
      <c r="R9" s="10">
        <f t="shared" si="10"/>
        <v>0.6933494264868002</v>
      </c>
      <c r="S9" s="10">
        <f t="shared" si="11"/>
        <v>0.9985523589689617</v>
      </c>
      <c r="T9" s="10">
        <f t="shared" si="12"/>
        <v>0.9801023103011348</v>
      </c>
      <c r="U9" s="10">
        <f t="shared" si="13"/>
        <v>0.19982006117284556</v>
      </c>
      <c r="V9" s="10">
        <f t="shared" si="14"/>
        <v>0.1984929755492069</v>
      </c>
      <c r="W9" s="10">
        <f t="shared" si="15"/>
        <v>-0.982190775821132</v>
      </c>
      <c r="X9" s="11">
        <f t="shared" si="16"/>
        <v>169.1705404677447</v>
      </c>
    </row>
    <row r="10" spans="1:24" ht="13.5">
      <c r="A10" s="24">
        <v>70.015</v>
      </c>
      <c r="B10" s="48" t="s">
        <v>847</v>
      </c>
      <c r="C10" s="25" t="s">
        <v>848</v>
      </c>
      <c r="D10" s="26">
        <f>IF(AND(M10&gt;J10,X10&lt;180),SUM(360,-X10),X10)</f>
        <v>236.69577800269923</v>
      </c>
      <c r="E10" s="26">
        <f>PRODUCT(6371,ACOS(SUM(PRODUCT(COS(PRODUCT(PI()/180,N10)),COS(PRODUCT(PI()/180,K10)),COS(PRODUCT(PI()/180,SUM(J10,-M10)))),PRODUCT(SIN(PRODUCT(PI()/180,N10)),SIN(PRODUCT(PI()/180,K10))))))</f>
        <v>881.2232765907527</v>
      </c>
      <c r="F10" s="27" t="s">
        <v>69</v>
      </c>
      <c r="G10" s="35" t="s">
        <v>69</v>
      </c>
      <c r="H10" s="27" t="s">
        <v>69</v>
      </c>
      <c r="I10" s="51"/>
      <c r="J10" s="30">
        <f>SUM(SUM(-180,PRODUCT(2,SUM(CODE(MID(C10,1,1)),-65),10)),PRODUCT((SUM(CODE(MID(C10,3,1)),-48)),2),PRODUCT(SUM(CODE(MID(C10,5,1)),-65),1/12),1/24)</f>
        <v>1.0416666666666667</v>
      </c>
      <c r="K10" s="31">
        <f>SUM(SUM(-90,PRODUCT(SUM(CODE(MID(C10,2,1)),-65),10)),SUM(CODE(MID(C10,4,1)),-48),PRODUCT(SUM(CODE(RIGHT(C10,1)),-65),1/24),1/48)</f>
        <v>52.520833333333336</v>
      </c>
      <c r="L10" s="32" t="str">
        <f>G$1</f>
        <v>JO57XJ</v>
      </c>
      <c r="M10" s="33">
        <f t="shared" si="5"/>
        <v>11.958333333333332</v>
      </c>
      <c r="N10" s="33">
        <f>SUM(SUM(-90,PRODUCT(SUM(CODE(MID(L10,2,1)),-65),10)),SUM(CODE(MID(L10,4,1)),-48),PRODUCT(SUM(CODE(RIGHT(L10,1)),-65),1/24),1/48)</f>
        <v>57.395833333333336</v>
      </c>
      <c r="O10" s="10">
        <f t="shared" si="7"/>
        <v>0.8424132142623957</v>
      </c>
      <c r="P10" s="10">
        <f>SIN(PRODUCT(PI()/180,K10))</f>
        <v>0.7935746397427613</v>
      </c>
      <c r="Q10" s="10">
        <f>COS(PRODUCT(PI()/180,N10))</f>
        <v>0.5388320484493281</v>
      </c>
      <c r="R10" s="10">
        <f>COS(PRODUCT(PI()/180,K10))</f>
        <v>0.6084729173571709</v>
      </c>
      <c r="S10" s="10">
        <f>COS(PRODUCT(PI()/180,SUM(J10,-M10)))</f>
        <v>0.9819036655178569</v>
      </c>
      <c r="T10" s="10">
        <f>SUM(PRODUCT(P10,O10),PRODUCT(R10,Q10,S10))</f>
        <v>0.9904493220786814</v>
      </c>
      <c r="U10" s="10">
        <f t="shared" si="13"/>
        <v>0.1383178899059414</v>
      </c>
      <c r="V10" s="10">
        <f t="shared" si="14"/>
        <v>0.13787726568901915</v>
      </c>
      <c r="W10" s="10">
        <f>PRODUCT(SUM(P10,-PRODUCT(O10,T10)),PRODUCT(1/Q10,1/V10))</f>
        <v>-0.5490844052746703</v>
      </c>
      <c r="X10" s="11">
        <f>IF(J10=M10,IF(K10&gt;N10,0,180),PRODUCT(180,1/PI(),ACOS(W10)))</f>
        <v>123.30422199730077</v>
      </c>
    </row>
    <row r="11" spans="1:24" ht="13.5">
      <c r="A11" s="24">
        <v>70.015</v>
      </c>
      <c r="B11" s="48" t="s">
        <v>821</v>
      </c>
      <c r="C11" s="25" t="s">
        <v>816</v>
      </c>
      <c r="D11" s="26">
        <f>IF(AND(M11&gt;J11,X11&lt;180),SUM(360,-X11),X11)</f>
        <v>163.7862890688183</v>
      </c>
      <c r="E11" s="26">
        <f>PRODUCT(6371,ACOS(SUM(PRODUCT(COS(PRODUCT(PI()/180,N11)),COS(PRODUCT(PI()/180,K11)),COS(PRODUCT(PI()/180,SUM(J11,-M11)))),PRODUCT(SIN(PRODUCT(PI()/180,N11)),SIN(PRODUCT(PI()/180,K11))))))</f>
        <v>9846.1792317716</v>
      </c>
      <c r="F11" s="27" t="s">
        <v>69</v>
      </c>
      <c r="G11" s="35" t="s">
        <v>69</v>
      </c>
      <c r="H11" s="27" t="s">
        <v>69</v>
      </c>
      <c r="I11" s="51" t="s">
        <v>820</v>
      </c>
      <c r="J11" s="30">
        <f>SUM(SUM(-180,PRODUCT(2,SUM(CODE(MID(C11,1,1)),-65),10)),PRODUCT((SUM(CODE(MID(C11,3,1)),-48)),2),PRODUCT(SUM(CODE(MID(C11,5,1)),-65),1/12),1/24)</f>
        <v>30.708333333333336</v>
      </c>
      <c r="K11" s="31">
        <f>SUM(SUM(-90,PRODUCT(SUM(CODE(MID(C11,2,1)),-65),10)),SUM(CODE(MID(C11,4,1)),-48),PRODUCT(SUM(CODE(RIGHT(C11,1)),-65),1/24),1/48)</f>
        <v>-29.729166666666668</v>
      </c>
      <c r="L11" s="32" t="str">
        <f>G$1</f>
        <v>JO57XJ</v>
      </c>
      <c r="M11" s="33">
        <f t="shared" si="5"/>
        <v>11.958333333333332</v>
      </c>
      <c r="N11" s="33">
        <f>SUM(SUM(-90,PRODUCT(SUM(CODE(MID(L11,2,1)),-65),10)),SUM(CODE(MID(L11,4,1)),-48),PRODUCT(SUM(CODE(RIGHT(L11,1)),-65),1/24),1/48)</f>
        <v>57.395833333333336</v>
      </c>
      <c r="O11" s="10">
        <f t="shared" si="7"/>
        <v>0.8424132142623957</v>
      </c>
      <c r="P11" s="10">
        <f>SIN(PRODUCT(PI()/180,K11))</f>
        <v>-0.49590078488178146</v>
      </c>
      <c r="Q11" s="10">
        <f>COS(PRODUCT(PI()/180,N11))</f>
        <v>0.5388320484493281</v>
      </c>
      <c r="R11" s="10">
        <f>COS(PRODUCT(PI()/180,K11))</f>
        <v>0.8683791865041637</v>
      </c>
      <c r="S11" s="10">
        <f>COS(PRODUCT(PI()/180,SUM(J11,-M11)))</f>
        <v>0.9469301294951057</v>
      </c>
      <c r="T11" s="10">
        <f>SUM(PRODUCT(P11,O11),PRODUCT(R11,Q11,S11))</f>
        <v>0.025325210199480586</v>
      </c>
      <c r="U11" s="10">
        <f t="shared" si="13"/>
        <v>1.5454684086911945</v>
      </c>
      <c r="V11" s="10">
        <f t="shared" si="14"/>
        <v>0.9996792654288434</v>
      </c>
      <c r="W11" s="10">
        <f>PRODUCT(SUM(P11,-PRODUCT(O11,T11)),PRODUCT(1/Q11,1/V11))</f>
        <v>-0.9602268953612987</v>
      </c>
      <c r="X11" s="11">
        <f>IF(J11=M11,IF(K11&gt;N11,0,180),PRODUCT(180,1/PI(),ACOS(W11)))</f>
        <v>163.7862890688183</v>
      </c>
    </row>
    <row r="12" spans="1:24" ht="13.5">
      <c r="A12" s="24">
        <v>70.016</v>
      </c>
      <c r="B12" s="48" t="s">
        <v>822</v>
      </c>
      <c r="C12" s="25" t="s">
        <v>823</v>
      </c>
      <c r="D12" s="26">
        <f t="shared" si="0"/>
        <v>237.04739497693313</v>
      </c>
      <c r="E12" s="26">
        <f t="shared" si="1"/>
        <v>1030.890113804717</v>
      </c>
      <c r="F12" s="27">
        <v>20</v>
      </c>
      <c r="G12" s="35" t="s">
        <v>53</v>
      </c>
      <c r="H12" s="27" t="s">
        <v>42</v>
      </c>
      <c r="I12" s="51" t="s">
        <v>1034</v>
      </c>
      <c r="J12" s="30">
        <f t="shared" si="2"/>
        <v>-0.6250000000000001</v>
      </c>
      <c r="K12" s="31">
        <f t="shared" si="3"/>
        <v>51.645833333333336</v>
      </c>
      <c r="L12" s="32" t="str">
        <f t="shared" si="4"/>
        <v>JO57XJ</v>
      </c>
      <c r="M12" s="33">
        <f t="shared" si="5"/>
        <v>11.958333333333332</v>
      </c>
      <c r="N12" s="33">
        <f t="shared" si="6"/>
        <v>57.395833333333336</v>
      </c>
      <c r="O12" s="10">
        <f t="shared" si="7"/>
        <v>0.8424132142623957</v>
      </c>
      <c r="P12" s="10">
        <f t="shared" si="8"/>
        <v>0.784190089081041</v>
      </c>
      <c r="Q12" s="10">
        <f t="shared" si="9"/>
        <v>0.5388320484493281</v>
      </c>
      <c r="R12" s="10">
        <f t="shared" si="10"/>
        <v>0.6205206718450795</v>
      </c>
      <c r="S12" s="10">
        <f t="shared" si="11"/>
        <v>0.9759801759455132</v>
      </c>
      <c r="T12" s="10">
        <f t="shared" si="12"/>
        <v>0.9869373357577598</v>
      </c>
      <c r="U12" s="10">
        <f t="shared" si="13"/>
        <v>0.16180978085147024</v>
      </c>
      <c r="V12" s="10">
        <f t="shared" si="14"/>
        <v>0.16110460976450966</v>
      </c>
      <c r="W12" s="10">
        <f t="shared" si="15"/>
        <v>-0.5439451018086635</v>
      </c>
      <c r="X12" s="11">
        <f t="shared" si="16"/>
        <v>122.95260502306687</v>
      </c>
    </row>
    <row r="13" spans="1:24" ht="13.5">
      <c r="A13" s="24">
        <v>70.02</v>
      </c>
      <c r="B13" s="48" t="s">
        <v>496</v>
      </c>
      <c r="C13" s="25" t="s">
        <v>497</v>
      </c>
      <c r="D13" s="26">
        <f>IF(AND(M13&gt;J13,X13&lt;180),SUM(360,-X13),X13)</f>
        <v>270.44384599721144</v>
      </c>
      <c r="E13" s="26">
        <f>PRODUCT(6371,ACOS(SUM(PRODUCT(COS(PRODUCT(PI()/180,N13)),COS(PRODUCT(PI()/180,K13)),COS(PRODUCT(PI()/180,SUM(J13,-M13)))),PRODUCT(SIN(PRODUCT(PI()/180,N13)),SIN(PRODUCT(PI()/180,K13))))))</f>
        <v>906.7608082253746</v>
      </c>
      <c r="F13" s="27">
        <v>100</v>
      </c>
      <c r="G13" s="35" t="s">
        <v>824</v>
      </c>
      <c r="H13" s="27">
        <v>160</v>
      </c>
      <c r="I13" s="51"/>
      <c r="J13" s="30">
        <f>SUM(SUM(-180,PRODUCT(2,SUM(CODE(MID(C13,1,1)),-65),10)),PRODUCT((SUM(CODE(MID(C13,3,1)),-48)),2),PRODUCT(SUM(CODE(MID(C13,5,1)),-65),1/12),1/24)</f>
        <v>-2.9583333333333335</v>
      </c>
      <c r="K13" s="31">
        <f>SUM(SUM(-90,PRODUCT(SUM(CODE(MID(C13,2,1)),-65),10)),SUM(CODE(MID(C13,4,1)),-48),PRODUCT(SUM(CODE(RIGHT(C13,1)),-65),1/24),1/48)</f>
        <v>56.5625</v>
      </c>
      <c r="L13" s="32" t="str">
        <f>G$1</f>
        <v>JO57XJ</v>
      </c>
      <c r="M13" s="33">
        <f t="shared" si="5"/>
        <v>11.958333333333332</v>
      </c>
      <c r="N13" s="33">
        <f>SUM(SUM(-90,PRODUCT(SUM(CODE(MID(L13,2,1)),-65),10)),SUM(CODE(MID(L13,4,1)),-48),PRODUCT(SUM(CODE(RIGHT(L13,1)),-65),1/24),1/48)</f>
        <v>57.395833333333336</v>
      </c>
      <c r="O13" s="10">
        <f t="shared" si="7"/>
        <v>0.8424132142623957</v>
      </c>
      <c r="P13" s="10">
        <f>SIN(PRODUCT(PI()/180,K13))</f>
        <v>0.8344873956761043</v>
      </c>
      <c r="Q13" s="10">
        <f>COS(PRODUCT(PI()/180,N13))</f>
        <v>0.5388320484493281</v>
      </c>
      <c r="R13" s="10">
        <f>COS(PRODUCT(PI()/180,K13))</f>
        <v>0.551027028790524</v>
      </c>
      <c r="S13" s="10">
        <f>COS(PRODUCT(PI()/180,SUM(J13,-M13)))</f>
        <v>0.9663012415393795</v>
      </c>
      <c r="T13" s="10">
        <f>SUM(PRODUCT(P13,O13),PRODUCT(R13,Q13,S13))</f>
        <v>0.9898886990897158</v>
      </c>
      <c r="U13" s="10">
        <f t="shared" si="13"/>
        <v>0.1423262922971864</v>
      </c>
      <c r="V13" s="10">
        <f t="shared" si="14"/>
        <v>0.14184626683304058</v>
      </c>
      <c r="W13" s="10">
        <f>PRODUCT(SUM(P13,-PRODUCT(O13,T13)),PRODUCT(1/Q13,1/V13))</f>
        <v>0.0077464965454814546</v>
      </c>
      <c r="X13" s="11">
        <f>IF(J13=M13,IF(K13&gt;N13,0,180),PRODUCT(180,1/PI(),ACOS(W13)))</f>
        <v>89.55615400278856</v>
      </c>
    </row>
    <row r="14" spans="1:24" ht="15">
      <c r="A14" s="24">
        <v>70.021</v>
      </c>
      <c r="B14" s="42" t="s">
        <v>258</v>
      </c>
      <c r="C14" s="25" t="s">
        <v>1041</v>
      </c>
      <c r="D14" s="26">
        <f t="shared" si="0"/>
        <v>181.44155326466392</v>
      </c>
      <c r="E14" s="26">
        <f t="shared" si="1"/>
        <v>208.55330122726366</v>
      </c>
      <c r="F14" s="27">
        <v>100</v>
      </c>
      <c r="G14" s="35" t="s">
        <v>351</v>
      </c>
      <c r="H14" s="27" t="s">
        <v>42</v>
      </c>
      <c r="I14" s="51" t="s">
        <v>1043</v>
      </c>
      <c r="J14" s="30">
        <f t="shared" si="2"/>
        <v>11.875</v>
      </c>
      <c r="K14" s="31">
        <f t="shared" si="3"/>
        <v>55.520833333333336</v>
      </c>
      <c r="L14" s="32" t="str">
        <f t="shared" si="4"/>
        <v>JO57XJ</v>
      </c>
      <c r="M14" s="33">
        <f t="shared" si="5"/>
        <v>11.958333333333332</v>
      </c>
      <c r="N14" s="33">
        <f t="shared" si="6"/>
        <v>57.395833333333336</v>
      </c>
      <c r="O14" s="10">
        <f t="shared" si="7"/>
        <v>0.8424132142623957</v>
      </c>
      <c r="P14" s="10">
        <f t="shared" si="8"/>
        <v>0.8243320852571636</v>
      </c>
      <c r="Q14" s="10">
        <f t="shared" si="9"/>
        <v>0.5388320484493281</v>
      </c>
      <c r="R14" s="10">
        <f t="shared" si="10"/>
        <v>0.5661065387500628</v>
      </c>
      <c r="S14" s="10">
        <f t="shared" si="11"/>
        <v>0.9999989423008122</v>
      </c>
      <c r="T14" s="10">
        <f t="shared" si="12"/>
        <v>0.9994642648396703</v>
      </c>
      <c r="U14" s="10">
        <f t="shared" si="13"/>
        <v>0.032734782801328466</v>
      </c>
      <c r="V14" s="10">
        <f t="shared" si="14"/>
        <v>0.03272893686781367</v>
      </c>
      <c r="W14" s="10">
        <f t="shared" si="15"/>
        <v>-0.9996835076495547</v>
      </c>
      <c r="X14" s="11">
        <f t="shared" si="16"/>
        <v>178.55844673533608</v>
      </c>
    </row>
    <row r="15" spans="1:24" ht="13.5">
      <c r="A15" s="24">
        <v>70.025</v>
      </c>
      <c r="B15" s="45" t="s">
        <v>295</v>
      </c>
      <c r="C15" s="25" t="s">
        <v>296</v>
      </c>
      <c r="D15" s="26">
        <f t="shared" si="0"/>
        <v>241.6609531014933</v>
      </c>
      <c r="E15" s="26">
        <f t="shared" si="1"/>
        <v>1339.7050880422541</v>
      </c>
      <c r="F15" s="27">
        <v>40</v>
      </c>
      <c r="G15" s="35" t="s">
        <v>826</v>
      </c>
      <c r="H15" s="27">
        <v>45</v>
      </c>
      <c r="I15" s="51" t="s">
        <v>998</v>
      </c>
      <c r="J15" s="30">
        <f t="shared" si="2"/>
        <v>-4.791666666666667</v>
      </c>
      <c r="K15" s="31">
        <f t="shared" si="3"/>
        <v>50.395833333333336</v>
      </c>
      <c r="L15" s="32" t="str">
        <f t="shared" si="4"/>
        <v>JO57XJ</v>
      </c>
      <c r="M15" s="33">
        <f t="shared" si="5"/>
        <v>11.958333333333332</v>
      </c>
      <c r="N15" s="33">
        <f t="shared" si="6"/>
        <v>57.395833333333336</v>
      </c>
      <c r="O15" s="10">
        <f t="shared" si="7"/>
        <v>0.8424132142623957</v>
      </c>
      <c r="P15" s="10">
        <f t="shared" si="8"/>
        <v>0.770466885957767</v>
      </c>
      <c r="Q15" s="10">
        <f t="shared" si="9"/>
        <v>0.5388320484493281</v>
      </c>
      <c r="R15" s="10">
        <f t="shared" si="10"/>
        <v>0.6374800213673689</v>
      </c>
      <c r="S15" s="10">
        <f t="shared" si="11"/>
        <v>0.9575713608048144</v>
      </c>
      <c r="T15" s="10">
        <f t="shared" si="12"/>
        <v>0.9779721404023667</v>
      </c>
      <c r="U15" s="10">
        <f t="shared" si="13"/>
        <v>0.21028175922810455</v>
      </c>
      <c r="V15" s="10">
        <f t="shared" si="14"/>
        <v>0.20873546080341387</v>
      </c>
      <c r="W15" s="10">
        <f t="shared" si="15"/>
        <v>-0.47468814153195865</v>
      </c>
      <c r="X15" s="11">
        <f t="shared" si="16"/>
        <v>118.33904689850668</v>
      </c>
    </row>
    <row r="16" spans="1:24" ht="13.5">
      <c r="A16" s="24">
        <v>70.027</v>
      </c>
      <c r="B16" s="25" t="s">
        <v>827</v>
      </c>
      <c r="C16" s="25" t="s">
        <v>828</v>
      </c>
      <c r="D16" s="26">
        <f t="shared" si="0"/>
        <v>262.4385215645567</v>
      </c>
      <c r="E16" s="26">
        <f t="shared" si="1"/>
        <v>1137.4314077439703</v>
      </c>
      <c r="G16" s="35"/>
      <c r="I16" s="51" t="s">
        <v>820</v>
      </c>
      <c r="J16" s="30">
        <f t="shared" si="2"/>
        <v>-5.791666666666666</v>
      </c>
      <c r="K16" s="31">
        <f t="shared" si="3"/>
        <v>54.72916666666667</v>
      </c>
      <c r="L16" s="32" t="str">
        <f t="shared" si="4"/>
        <v>JO57XJ</v>
      </c>
      <c r="M16" s="33">
        <f t="shared" si="5"/>
        <v>11.958333333333332</v>
      </c>
      <c r="N16" s="33">
        <f t="shared" si="6"/>
        <v>57.395833333333336</v>
      </c>
      <c r="O16" s="10">
        <f t="shared" si="7"/>
        <v>0.8424132142623957</v>
      </c>
      <c r="P16" s="10">
        <f t="shared" si="8"/>
        <v>0.8164316452681375</v>
      </c>
      <c r="Q16" s="10">
        <f t="shared" si="9"/>
        <v>0.5388320484493281</v>
      </c>
      <c r="R16" s="10">
        <f t="shared" si="10"/>
        <v>0.5774420911266879</v>
      </c>
      <c r="S16" s="10">
        <f t="shared" si="11"/>
        <v>0.9523957996432784</v>
      </c>
      <c r="T16" s="10">
        <f t="shared" si="12"/>
        <v>0.9841053355118938</v>
      </c>
      <c r="U16" s="10">
        <f t="shared" si="13"/>
        <v>0.17853263345533987</v>
      </c>
      <c r="V16" s="10">
        <f t="shared" si="14"/>
        <v>0.1775857218838914</v>
      </c>
      <c r="W16" s="10">
        <f t="shared" si="15"/>
        <v>-0.1315899383206266</v>
      </c>
      <c r="X16" s="11">
        <f t="shared" si="16"/>
        <v>97.5614784354433</v>
      </c>
    </row>
    <row r="17" spans="1:24" ht="13.5">
      <c r="A17" s="24">
        <v>70.029</v>
      </c>
      <c r="B17" s="45" t="s">
        <v>829</v>
      </c>
      <c r="C17" s="25" t="s">
        <v>830</v>
      </c>
      <c r="D17" s="26">
        <f t="shared" si="0"/>
        <v>166.28601362959353</v>
      </c>
      <c r="E17" s="26">
        <f t="shared" si="1"/>
        <v>1246.0468912852077</v>
      </c>
      <c r="F17" s="27">
        <v>5</v>
      </c>
      <c r="G17" s="35" t="s">
        <v>831</v>
      </c>
      <c r="H17" s="27">
        <v>310</v>
      </c>
      <c r="I17" s="51" t="s">
        <v>997</v>
      </c>
      <c r="J17" s="30">
        <f t="shared" si="2"/>
        <v>15.791666666666666</v>
      </c>
      <c r="K17" s="31">
        <f t="shared" si="3"/>
        <v>46.4375</v>
      </c>
      <c r="L17" s="32" t="str">
        <f t="shared" si="4"/>
        <v>JO57XJ</v>
      </c>
      <c r="M17" s="33">
        <f t="shared" si="5"/>
        <v>11.958333333333332</v>
      </c>
      <c r="N17" s="33">
        <f t="shared" si="6"/>
        <v>57.395833333333336</v>
      </c>
      <c r="O17" s="10">
        <f t="shared" si="7"/>
        <v>0.8424132142623957</v>
      </c>
      <c r="P17" s="10">
        <f t="shared" si="8"/>
        <v>0.7246230612350443</v>
      </c>
      <c r="Q17" s="10">
        <f t="shared" si="9"/>
        <v>0.5388320484493281</v>
      </c>
      <c r="R17" s="10">
        <f t="shared" si="10"/>
        <v>0.6891454266889924</v>
      </c>
      <c r="S17" s="10">
        <f t="shared" si="11"/>
        <v>0.9977627428420542</v>
      </c>
      <c r="T17" s="10">
        <f t="shared" si="12"/>
        <v>0.9809349152375648</v>
      </c>
      <c r="U17" s="10">
        <f t="shared" si="13"/>
        <v>0.19558105341158494</v>
      </c>
      <c r="V17" s="10">
        <f t="shared" si="14"/>
        <v>0.19433654331563965</v>
      </c>
      <c r="W17" s="10">
        <f t="shared" si="15"/>
        <v>-0.9714912769146453</v>
      </c>
      <c r="X17" s="11">
        <f t="shared" si="16"/>
        <v>166.28601362959353</v>
      </c>
    </row>
    <row r="18" spans="1:24" ht="13.5">
      <c r="A18" s="24">
        <v>70.031</v>
      </c>
      <c r="B18" s="25" t="s">
        <v>832</v>
      </c>
      <c r="C18" s="25" t="s">
        <v>833</v>
      </c>
      <c r="D18" s="26">
        <f>IF(AND(M18&gt;J18,X18&lt;180),SUM(360,-X18),X18)</f>
        <v>237.87809335969808</v>
      </c>
      <c r="E18" s="26">
        <f>PRODUCT(6371,ACOS(SUM(PRODUCT(COS(PRODUCT(PI()/180,N18)),COS(PRODUCT(PI()/180,K18)),COS(PRODUCT(PI()/180,SUM(J18,-M18)))),PRODUCT(SIN(PRODUCT(PI()/180,N18)),SIN(PRODUCT(PI()/180,K18))))))</f>
        <v>1175.634569918601</v>
      </c>
      <c r="F18" s="27">
        <v>0.6</v>
      </c>
      <c r="G18" s="28" t="s">
        <v>53</v>
      </c>
      <c r="H18" s="27" t="s">
        <v>42</v>
      </c>
      <c r="I18" s="51"/>
      <c r="J18" s="30">
        <f>SUM(SUM(-180,PRODUCT(2,SUM(CODE(MID(C18,1,1)),-65),10)),PRODUCT((SUM(CODE(MID(C18,3,1)),-48)),2),PRODUCT(SUM(CODE(MID(C18,5,1)),-65),1/12),1/24)</f>
        <v>-2.291666666666667</v>
      </c>
      <c r="K18" s="31">
        <f>SUM(SUM(-90,PRODUCT(SUM(CODE(MID(C18,2,1)),-65),10)),SUM(CODE(MID(C18,4,1)),-48),PRODUCT(SUM(CODE(RIGHT(C18,1)),-65),1/24),1/48)</f>
        <v>50.85416666666667</v>
      </c>
      <c r="L18" s="32" t="str">
        <f>G$1</f>
        <v>JO57XJ</v>
      </c>
      <c r="M18" s="33">
        <f>SUM(SUM(-180,PRODUCT(2,SUM(CODE(MID(L18,1,1)),-65),10)),PRODUCT((SUM(CODE(MID(L18,3,1)),-48)),2),PRODUCT(SUM(CODE(MID(L18,5,1)),-65),1/12),1/24)</f>
        <v>11.958333333333332</v>
      </c>
      <c r="N18" s="33">
        <f>SUM(SUM(-90,PRODUCT(SUM(CODE(MID(L18,2,1)),-65),10)),SUM(CODE(MID(L18,4,1)),-48),PRODUCT(SUM(CODE(RIGHT(L18,1)),-65),1/24),1/48)</f>
        <v>57.395833333333336</v>
      </c>
      <c r="O18" s="10">
        <f>SIN(PRODUCT(PI()/180,N18))</f>
        <v>0.8424132142623957</v>
      </c>
      <c r="P18" s="10">
        <f>SIN(PRODUCT(PI()/180,K18))</f>
        <v>0.7755416543925168</v>
      </c>
      <c r="Q18" s="10">
        <f>COS(PRODUCT(PI()/180,N18))</f>
        <v>0.5388320484493281</v>
      </c>
      <c r="R18" s="10">
        <f>COS(PRODUCT(PI()/180,K18))</f>
        <v>0.6312963981380839</v>
      </c>
      <c r="S18" s="10">
        <f>COS(PRODUCT(PI()/180,SUM(J18,-M18)))</f>
        <v>0.9692309097067544</v>
      </c>
      <c r="T18" s="10">
        <f>SUM(PRODUCT(P18,O18),PRODUCT(R18,Q18,S18))</f>
        <v>0.9830227714621456</v>
      </c>
      <c r="U18" s="10">
        <f>ACOS(T18)</f>
        <v>0.18452904880216625</v>
      </c>
      <c r="V18" s="10">
        <f>SIN(U18)</f>
        <v>0.18348359814131157</v>
      </c>
      <c r="W18" s="10">
        <f>PRODUCT(SUM(P18,-PRODUCT(O18,T18)),PRODUCT(1/Q18,1/V18))</f>
        <v>-0.5317224318065343</v>
      </c>
      <c r="X18" s="11">
        <f>IF(J18=M18,IF(K18&gt;N18,0,180),PRODUCT(180,1/PI(),ACOS(W18)))</f>
        <v>122.12190664030193</v>
      </c>
    </row>
    <row r="19" spans="1:24" ht="13.5">
      <c r="A19" s="24">
        <v>70.035</v>
      </c>
      <c r="B19" s="25" t="s">
        <v>852</v>
      </c>
      <c r="C19" s="25" t="s">
        <v>834</v>
      </c>
      <c r="D19" s="26">
        <f>IF(AND(M19&gt;J19,X19&lt;180),SUM(360,-X19),X19)</f>
        <v>304.0584974842515</v>
      </c>
      <c r="E19" s="26">
        <f>PRODUCT(6371,ACOS(SUM(PRODUCT(COS(PRODUCT(PI()/180,N19)),COS(PRODUCT(PI()/180,K19)),COS(PRODUCT(PI()/180,SUM(J19,-M19)))),PRODUCT(SIN(PRODUCT(PI()/180,N19)),SIN(PRODUCT(PI()/180,K19))))))</f>
        <v>1174.6716811161186</v>
      </c>
      <c r="F19" s="27">
        <v>25</v>
      </c>
      <c r="G19" s="28" t="s">
        <v>835</v>
      </c>
      <c r="H19" s="27">
        <v>0.42857142857142855</v>
      </c>
      <c r="I19" s="51" t="s">
        <v>820</v>
      </c>
      <c r="J19" s="30">
        <f>SUM(SUM(-180,PRODUCT(2,SUM(CODE(MID(C19,1,1)),-65),10)),PRODUCT((SUM(CODE(MID(C19,3,1)),-48)),2),PRODUCT(SUM(CODE(MID(C19,5,1)),-65),1/12),1/24)</f>
        <v>-6.958333333333333</v>
      </c>
      <c r="K19" s="31">
        <f>SUM(SUM(-90,PRODUCT(SUM(CODE(MID(C19,2,1)),-65),10)),SUM(CODE(MID(C19,4,1)),-48),PRODUCT(SUM(CODE(RIGHT(C19,1)),-65),1/24),1/48)</f>
        <v>62.0625</v>
      </c>
      <c r="L19" s="32" t="str">
        <f>G$1</f>
        <v>JO57XJ</v>
      </c>
      <c r="M19" s="33">
        <f>SUM(SUM(-180,PRODUCT(2,SUM(CODE(MID(L19,1,1)),-65),10)),PRODUCT((SUM(CODE(MID(L19,3,1)),-48)),2),PRODUCT(SUM(CODE(MID(L19,5,1)),-65),1/12),1/24)</f>
        <v>11.958333333333332</v>
      </c>
      <c r="N19" s="33">
        <f>SUM(SUM(-90,PRODUCT(SUM(CODE(MID(L19,2,1)),-65),10)),SUM(CODE(MID(L19,4,1)),-48),PRODUCT(SUM(CODE(RIGHT(L19,1)),-65),1/24),1/48)</f>
        <v>57.395833333333336</v>
      </c>
      <c r="O19" s="10">
        <f>SIN(PRODUCT(PI()/180,N19))</f>
        <v>0.8424132142623957</v>
      </c>
      <c r="P19" s="10">
        <f>SIN(PRODUCT(PI()/180,K19))</f>
        <v>0.8834591814747329</v>
      </c>
      <c r="Q19" s="10">
        <f>COS(PRODUCT(PI()/180,N19))</f>
        <v>0.5388320484493281</v>
      </c>
      <c r="R19" s="10">
        <f>COS(PRODUCT(PI()/180,K19))</f>
        <v>0.4685081372484314</v>
      </c>
      <c r="S19" s="10">
        <f>COS(PRODUCT(PI()/180,SUM(J19,-M19)))</f>
        <v>0.9459910950443835</v>
      </c>
      <c r="T19" s="10">
        <f>SUM(PRODUCT(P19,O19),PRODUCT(R19,Q19,S19))</f>
        <v>0.9830504912507282</v>
      </c>
      <c r="U19" s="10">
        <f>ACOS(T19)</f>
        <v>0.1843779125908207</v>
      </c>
      <c r="V19" s="10">
        <f>SIN(U19)</f>
        <v>0.18333502570895166</v>
      </c>
      <c r="W19" s="10">
        <f>PRODUCT(SUM(P19,-PRODUCT(O19,T19)),PRODUCT(1/Q19,1/V19))</f>
        <v>0.5600390374374042</v>
      </c>
      <c r="X19" s="11">
        <f>IF(J19=M19,IF(K19&gt;N19,0,180),PRODUCT(180,1/PI(),ACOS(W19)))</f>
        <v>55.94150251574846</v>
      </c>
    </row>
    <row r="20" spans="1:24" ht="13.5">
      <c r="A20" s="24">
        <v>70.078</v>
      </c>
      <c r="B20" s="25" t="s">
        <v>836</v>
      </c>
      <c r="C20" s="25" t="s">
        <v>837</v>
      </c>
      <c r="D20" s="26">
        <f t="shared" si="0"/>
        <v>247.41852672057962</v>
      </c>
      <c r="E20" s="26">
        <f t="shared" si="1"/>
        <v>1130.0321657513462</v>
      </c>
      <c r="F20" s="27">
        <v>5</v>
      </c>
      <c r="G20" s="28" t="s">
        <v>41</v>
      </c>
      <c r="H20" s="27" t="s">
        <v>42</v>
      </c>
      <c r="I20" s="51"/>
      <c r="J20" s="30">
        <f t="shared" si="2"/>
        <v>-3.541666666666667</v>
      </c>
      <c r="K20" s="31">
        <f t="shared" si="3"/>
        <v>52.4375</v>
      </c>
      <c r="L20" s="32" t="str">
        <f t="shared" si="4"/>
        <v>JO57XJ</v>
      </c>
      <c r="M20" s="33">
        <f t="shared" si="5"/>
        <v>11.958333333333332</v>
      </c>
      <c r="N20" s="33">
        <f t="shared" si="6"/>
        <v>57.395833333333336</v>
      </c>
      <c r="O20" s="10">
        <f t="shared" si="7"/>
        <v>0.8424132142623957</v>
      </c>
      <c r="P20" s="10">
        <f t="shared" si="8"/>
        <v>0.7926888127067683</v>
      </c>
      <c r="Q20" s="10">
        <f t="shared" si="9"/>
        <v>0.5388320484493281</v>
      </c>
      <c r="R20" s="10">
        <f t="shared" si="10"/>
        <v>0.6096264808959122</v>
      </c>
      <c r="S20" s="10">
        <f t="shared" si="11"/>
        <v>0.963630453208623</v>
      </c>
      <c r="T20" s="10">
        <f t="shared" si="12"/>
        <v>0.9843109187817924</v>
      </c>
      <c r="U20" s="10">
        <f t="shared" si="13"/>
        <v>0.17737123932684762</v>
      </c>
      <c r="V20" s="10">
        <f t="shared" si="14"/>
        <v>0.176442668215326</v>
      </c>
      <c r="W20" s="10">
        <f t="shared" si="15"/>
        <v>-0.38399678045186497</v>
      </c>
      <c r="X20" s="11">
        <f t="shared" si="16"/>
        <v>112.58147327942038</v>
      </c>
    </row>
    <row r="21" spans="1:24" ht="13.5">
      <c r="A21" s="24">
        <v>70.1135</v>
      </c>
      <c r="B21" s="25" t="s">
        <v>336</v>
      </c>
      <c r="C21" s="25" t="s">
        <v>838</v>
      </c>
      <c r="D21" s="26">
        <f>IF(AND(M21&gt;J21,X21&lt;180),SUM(360,-X21),X21)</f>
        <v>139.79851143997914</v>
      </c>
      <c r="E21" s="26">
        <f>PRODUCT(6371,ACOS(SUM(PRODUCT(COS(PRODUCT(PI()/180,N21)),COS(PRODUCT(PI()/180,K21)),COS(PRODUCT(PI()/180,SUM(J21,-M21)))),PRODUCT(SIN(PRODUCT(PI()/180,N21)),SIN(PRODUCT(PI()/180,K21))))))</f>
        <v>2941.353339514921</v>
      </c>
      <c r="F21" s="27">
        <v>10</v>
      </c>
      <c r="G21" s="28" t="s">
        <v>839</v>
      </c>
      <c r="H21" s="27">
        <v>315</v>
      </c>
      <c r="I21" s="51"/>
      <c r="J21" s="30">
        <f>SUM(SUM(-180,PRODUCT(2,SUM(CODE(MID(C21,1,1)),-65),10)),PRODUCT((SUM(CODE(MID(C21,3,1)),-48)),2),PRODUCT(SUM(CODE(MID(C21,5,1)),-65),1/12),1/24)</f>
        <v>32.45833333333333</v>
      </c>
      <c r="K21" s="31">
        <f>SUM(SUM(-90,PRODUCT(SUM(CODE(MID(C21,2,1)),-65),10)),SUM(CODE(MID(C21,4,1)),-48),PRODUCT(SUM(CODE(RIGHT(C21,1)),-65),1/24),1/48)</f>
        <v>34.8125</v>
      </c>
      <c r="L21" s="32" t="str">
        <f>G$1</f>
        <v>JO57XJ</v>
      </c>
      <c r="M21" s="33">
        <f>SUM(SUM(-180,PRODUCT(2,SUM(CODE(MID(L21,1,1)),-65),10)),PRODUCT((SUM(CODE(MID(L21,3,1)),-48)),2),PRODUCT(SUM(CODE(MID(L21,5,1)),-65),1/12),1/24)</f>
        <v>11.958333333333332</v>
      </c>
      <c r="N21" s="33">
        <f>SUM(SUM(-90,PRODUCT(SUM(CODE(MID(L21,2,1)),-65),10)),SUM(CODE(MID(L21,4,1)),-48),PRODUCT(SUM(CODE(RIGHT(L21,1)),-65),1/24),1/48)</f>
        <v>57.395833333333336</v>
      </c>
      <c r="O21" s="10">
        <f>SIN(PRODUCT(PI()/180,N21))</f>
        <v>0.8424132142623957</v>
      </c>
      <c r="P21" s="10">
        <f>SIN(PRODUCT(PI()/180,K21))</f>
        <v>0.5708927010679037</v>
      </c>
      <c r="Q21" s="10">
        <f>COS(PRODUCT(PI()/180,N21))</f>
        <v>0.5388320484493281</v>
      </c>
      <c r="R21" s="10">
        <f>COS(PRODUCT(PI()/180,K21))</f>
        <v>0.8210246792072655</v>
      </c>
      <c r="S21" s="10">
        <f>COS(PRODUCT(PI()/180,SUM(J21,-M21)))</f>
        <v>0.9366721892483977</v>
      </c>
      <c r="T21" s="10">
        <f>SUM(PRODUCT(P21,O21),PRODUCT(R21,Q21,S21))</f>
        <v>0.8953060955736443</v>
      </c>
      <c r="U21" s="10">
        <f>ACOS(T21)</f>
        <v>0.4616784397292295</v>
      </c>
      <c r="V21" s="10">
        <f>SIN(U21)</f>
        <v>0.445451451034427</v>
      </c>
      <c r="W21" s="10">
        <f>PRODUCT(SUM(P21,-PRODUCT(O21,T21)),PRODUCT(1/Q21,1/V21))</f>
        <v>-0.7637792592096273</v>
      </c>
      <c r="X21" s="11">
        <f>IF(J21=M21,IF(K21&gt;N21,0,180),PRODUCT(180,1/PI(),ACOS(W21)))</f>
        <v>139.79851143997914</v>
      </c>
    </row>
    <row r="22" spans="1:24" ht="13.5">
      <c r="A22" s="24">
        <v>70.12</v>
      </c>
      <c r="B22" s="49" t="s">
        <v>285</v>
      </c>
      <c r="C22" s="25" t="s">
        <v>849</v>
      </c>
      <c r="D22" s="26">
        <f>IF(AND(M22&gt;J22,X22&lt;180),SUM(360,-X22),X22)</f>
        <v>216.00621760573003</v>
      </c>
      <c r="E22" s="26">
        <f>PRODUCT(6371,ACOS(SUM(PRODUCT(COS(PRODUCT(PI()/180,N22)),COS(PRODUCT(PI()/180,K22)),COS(PRODUCT(PI()/180,SUM(J22,-M22)))),PRODUCT(SIN(PRODUCT(PI()/180,N22)),SIN(PRODUCT(PI()/180,K22))))))</f>
        <v>2684.6641056974136</v>
      </c>
      <c r="F22" s="27">
        <v>50</v>
      </c>
      <c r="G22" s="28" t="s">
        <v>850</v>
      </c>
      <c r="H22" s="27">
        <v>0.3333333333333333</v>
      </c>
      <c r="I22" s="51"/>
      <c r="J22" s="30">
        <f>SUM(SUM(-180,PRODUCT(2,SUM(CODE(MID(C22,1,1)),-65),10)),PRODUCT((SUM(CODE(MID(C22,3,1)),-48)),2),PRODUCT(SUM(CODE(MID(C22,5,1)),-65),1/12),1/24)</f>
        <v>-5.375</v>
      </c>
      <c r="K22" s="31">
        <f>SUM(SUM(-90,PRODUCT(SUM(CODE(MID(C22,2,1)),-65),10)),SUM(CODE(MID(C22,4,1)),-48),PRODUCT(SUM(CODE(RIGHT(C22,1)),-65),1/24),1/48)</f>
        <v>36.1875</v>
      </c>
      <c r="L22" s="32" t="str">
        <f>G$1</f>
        <v>JO57XJ</v>
      </c>
      <c r="M22" s="33">
        <f>SUM(SUM(-180,PRODUCT(2,SUM(CODE(MID(L22,1,1)),-65),10)),PRODUCT((SUM(CODE(MID(L22,3,1)),-48)),2),PRODUCT(SUM(CODE(MID(L22,5,1)),-65),1/12),1/24)</f>
        <v>11.958333333333332</v>
      </c>
      <c r="N22" s="33">
        <f>SUM(SUM(-90,PRODUCT(SUM(CODE(MID(L22,2,1)),-65),10)),SUM(CODE(MID(L22,4,1)),-48),PRODUCT(SUM(CODE(RIGHT(L22,1)),-65),1/24),1/48)</f>
        <v>57.395833333333336</v>
      </c>
      <c r="O22" s="10">
        <f>SIN(PRODUCT(PI()/180,N22))</f>
        <v>0.8424132142623957</v>
      </c>
      <c r="P22" s="10">
        <f>SIN(PRODUCT(PI()/180,K22))</f>
        <v>0.5904296021362011</v>
      </c>
      <c r="Q22" s="10">
        <f>COS(PRODUCT(PI()/180,N22))</f>
        <v>0.5388320484493281</v>
      </c>
      <c r="R22" s="10">
        <f>COS(PRODUCT(PI()/180,K22))</f>
        <v>0.8070891431070594</v>
      </c>
      <c r="S22" s="10">
        <f>COS(PRODUCT(PI()/180,SUM(J22,-M22)))</f>
        <v>0.9545876322477319</v>
      </c>
      <c r="T22" s="10">
        <f>SUM(PRODUCT(P22,O22),PRODUCT(R22,Q22,S22))</f>
        <v>0.9125220151064555</v>
      </c>
      <c r="U22" s="10">
        <f>ACOS(T22)</f>
        <v>0.4213881817136107</v>
      </c>
      <c r="V22" s="10">
        <f>SIN(U22)</f>
        <v>0.40902759313529674</v>
      </c>
      <c r="W22" s="10">
        <f>PRODUCT(SUM(P22,-PRODUCT(O22,T22)),PRODUCT(1/Q22,1/V22))</f>
        <v>-0.8089532045128209</v>
      </c>
      <c r="X22" s="11">
        <f>IF(J22=M22,IF(K22&gt;N22,0,180),PRODUCT(180,1/PI(),ACOS(W22)))</f>
        <v>143.99378239426997</v>
      </c>
    </row>
    <row r="23" spans="1:24" ht="13.5">
      <c r="A23" s="24">
        <v>70.13</v>
      </c>
      <c r="B23" s="49" t="s">
        <v>840</v>
      </c>
      <c r="C23" s="25" t="s">
        <v>841</v>
      </c>
      <c r="D23" s="26">
        <f>IF(AND(M23&gt;J23,X23&lt;180),SUM(360,-X23),X23)</f>
        <v>255.2106834330844</v>
      </c>
      <c r="E23" s="26">
        <f>PRODUCT(6371,ACOS(SUM(PRODUCT(COS(PRODUCT(PI()/180,N23)),COS(PRODUCT(PI()/180,K23)),COS(PRODUCT(PI()/180,SUM(J23,-M23)))),PRODUCT(SIN(PRODUCT(PI()/180,N23)),SIN(PRODUCT(PI()/180,K23))))))</f>
        <v>1234.4507754846427</v>
      </c>
      <c r="F23" s="27">
        <v>25</v>
      </c>
      <c r="G23" s="28" t="s">
        <v>842</v>
      </c>
      <c r="H23" s="43" t="s">
        <v>851</v>
      </c>
      <c r="I23" s="51"/>
      <c r="J23" s="30">
        <f>SUM(SUM(-180,PRODUCT(2,SUM(CODE(MID(C23,1,1)),-65),10)),PRODUCT((SUM(CODE(MID(C23,3,1)),-48)),2),PRODUCT(SUM(CODE(MID(C23,5,1)),-65),1/12),1/24)</f>
        <v>-6.125</v>
      </c>
      <c r="K23" s="31">
        <f>SUM(SUM(-90,PRODUCT(SUM(CODE(MID(C23,2,1)),-65),10)),SUM(CODE(MID(C23,4,1)),-48),PRODUCT(SUM(CODE(RIGHT(C23,1)),-65),1/24),1/48)</f>
        <v>53.145833333333336</v>
      </c>
      <c r="L23" s="32" t="str">
        <f>G$1</f>
        <v>JO57XJ</v>
      </c>
      <c r="M23" s="33">
        <f>SUM(SUM(-180,PRODUCT(2,SUM(CODE(MID(L23,1,1)),-65),10)),PRODUCT((SUM(CODE(MID(L23,3,1)),-48)),2),PRODUCT(SUM(CODE(MID(L23,5,1)),-65),1/12),1/24)</f>
        <v>11.958333333333332</v>
      </c>
      <c r="N23" s="33">
        <f>SUM(SUM(-90,PRODUCT(SUM(CODE(MID(L23,2,1)),-65),10)),SUM(CODE(MID(L23,4,1)),-48),PRODUCT(SUM(CODE(RIGHT(L23,1)),-65),1/24),1/48)</f>
        <v>57.395833333333336</v>
      </c>
      <c r="O23" s="10">
        <f>SIN(PRODUCT(PI()/180,N23))</f>
        <v>0.8424132142623957</v>
      </c>
      <c r="P23" s="10">
        <f>SIN(PRODUCT(PI()/180,K23))</f>
        <v>0.8001647042739528</v>
      </c>
      <c r="Q23" s="10">
        <f>COS(PRODUCT(PI()/180,N23))</f>
        <v>0.5388320484493281</v>
      </c>
      <c r="R23" s="10">
        <f>COS(PRODUCT(PI()/180,K23))</f>
        <v>0.5997803314832669</v>
      </c>
      <c r="S23" s="10">
        <f>COS(PRODUCT(PI()/180,SUM(J23,-M23)))</f>
        <v>0.9506060635222037</v>
      </c>
      <c r="T23" s="10">
        <f>SUM(PRODUCT(P23,O23),PRODUCT(R23,Q23,S23))</f>
        <v>0.9812870100009765</v>
      </c>
      <c r="U23" s="10">
        <f>ACOS(T23)</f>
        <v>0.1937609128056259</v>
      </c>
      <c r="V23" s="10">
        <f>SIN(U23)</f>
        <v>0.1925507829206192</v>
      </c>
      <c r="W23" s="10">
        <f>PRODUCT(SUM(P23,-PRODUCT(O23,T23)),PRODUCT(1/Q23,1/V23))</f>
        <v>-0.25526547856034315</v>
      </c>
      <c r="X23" s="11">
        <f>IF(J23=M23,IF(K23&gt;N23,0,180),PRODUCT(180,1/PI(),ACOS(W23)))</f>
        <v>104.7893165669156</v>
      </c>
    </row>
    <row r="24" spans="1:24" ht="13.5">
      <c r="A24" s="24">
        <v>70.3125</v>
      </c>
      <c r="B24" s="25" t="s">
        <v>843</v>
      </c>
      <c r="C24" s="25" t="s">
        <v>844</v>
      </c>
      <c r="D24" s="26">
        <f>IF(AND(M24&gt;J24,X24&lt;180),SUM(360,-X24),X24)</f>
        <v>57.17936116755666</v>
      </c>
      <c r="E24" s="26">
        <f>PRODUCT(6371,ACOS(SUM(PRODUCT(COS(PRODUCT(PI()/180,N24)),COS(PRODUCT(PI()/180,K24)),COS(PRODUCT(PI()/180,SUM(J24,-M24)))),PRODUCT(SIN(PRODUCT(PI()/180,N24)),SIN(PRODUCT(PI()/180,K24))))))</f>
        <v>474.6210571530091</v>
      </c>
      <c r="I24" s="51" t="s">
        <v>820</v>
      </c>
      <c r="J24" s="30">
        <f>SUM(SUM(-180,PRODUCT(2,SUM(CODE(MID(C24,1,1)),-65),10)),PRODUCT((SUM(CODE(MID(C24,3,1)),-48)),2),PRODUCT(SUM(CODE(MID(C24,5,1)),-65),1/12),1/24)</f>
        <v>19.041666666666668</v>
      </c>
      <c r="K24" s="31">
        <f>SUM(SUM(-90,PRODUCT(SUM(CODE(MID(C24,2,1)),-65),10)),SUM(CODE(MID(C24,4,1)),-48),PRODUCT(SUM(CODE(RIGHT(C24,1)),-65),1/24),1/48)</f>
        <v>59.520833333333336</v>
      </c>
      <c r="L24" s="32" t="str">
        <f>G$1</f>
        <v>JO57XJ</v>
      </c>
      <c r="M24" s="33">
        <f>SUM(SUM(-180,PRODUCT(2,SUM(CODE(MID(L24,1,1)),-65),10)),PRODUCT((SUM(CODE(MID(L24,3,1)),-48)),2),PRODUCT(SUM(CODE(MID(L24,5,1)),-65),1/12),1/24)</f>
        <v>11.958333333333332</v>
      </c>
      <c r="N24" s="33">
        <f>SUM(SUM(-90,PRODUCT(SUM(CODE(MID(L24,2,1)),-65),10)),SUM(CODE(MID(L24,4,1)),-48),PRODUCT(SUM(CODE(RIGHT(L24,1)),-65),1/24),1/48)</f>
        <v>57.395833333333336</v>
      </c>
      <c r="O24" s="10">
        <f>SIN(PRODUCT(PI()/180,N24))</f>
        <v>0.8424132142623957</v>
      </c>
      <c r="P24" s="10">
        <f>SIN(PRODUCT(PI()/180,K24))</f>
        <v>0.8618136496349593</v>
      </c>
      <c r="Q24" s="10">
        <f>COS(PRODUCT(PI()/180,N24))</f>
        <v>0.5388320484493281</v>
      </c>
      <c r="R24" s="10">
        <f>COS(PRODUCT(PI()/180,K24))</f>
        <v>0.5072250322124013</v>
      </c>
      <c r="S24" s="10">
        <f>COS(PRODUCT(PI()/180,SUM(J24,-M24)))</f>
        <v>0.9923678501135846</v>
      </c>
      <c r="T24" s="10">
        <f>SUM(PRODUCT(P24,O24),PRODUCT(R24,Q24,S24))</f>
        <v>0.9972263737755533</v>
      </c>
      <c r="U24" s="10">
        <f>ACOS(T24)</f>
        <v>0.07449710518804098</v>
      </c>
      <c r="V24" s="10">
        <f>SIN(U24)</f>
        <v>0.07442821673572698</v>
      </c>
      <c r="W24" s="10">
        <f>PRODUCT(SUM(P24,-PRODUCT(O24,T24)),PRODUCT(1/Q24,1/V24))</f>
        <v>0.5420109603179724</v>
      </c>
      <c r="X24" s="11">
        <f>IF(J24=M24,IF(K24&gt;N24,0,180),PRODUCT(180,1/PI(),ACOS(W24)))</f>
        <v>57.17936116755666</v>
      </c>
    </row>
    <row r="25" spans="4:14" ht="13.5">
      <c r="D25" s="26"/>
      <c r="E25" s="26"/>
      <c r="J25" s="30"/>
      <c r="K25" s="31"/>
      <c r="L25" s="36"/>
      <c r="M25" s="33"/>
      <c r="N25" s="33"/>
    </row>
    <row r="26" spans="4:14" ht="13.5">
      <c r="D26" s="26"/>
      <c r="E26" s="26"/>
      <c r="J26" s="30"/>
      <c r="K26" s="31"/>
      <c r="L26" s="36"/>
      <c r="M26" s="33"/>
      <c r="N26" s="33"/>
    </row>
    <row r="27" spans="4:14" ht="13.5">
      <c r="D27" s="26"/>
      <c r="E27" s="26"/>
      <c r="J27" s="30"/>
      <c r="K27" s="31"/>
      <c r="L27" s="36"/>
      <c r="M27" s="33"/>
      <c r="N27" s="33"/>
    </row>
    <row r="28" spans="4:14" ht="13.5">
      <c r="D28" s="26"/>
      <c r="E28" s="26"/>
      <c r="G28" s="35"/>
      <c r="I28" s="34"/>
      <c r="J28" s="30"/>
      <c r="K28" s="31"/>
      <c r="L28" s="36"/>
      <c r="M28" s="33"/>
      <c r="N28" s="33"/>
    </row>
    <row r="29" spans="4:14" ht="13.5">
      <c r="D29" s="26"/>
      <c r="E29" s="26"/>
      <c r="G29" s="35"/>
      <c r="I29" s="34"/>
      <c r="J29" s="30"/>
      <c r="K29" s="31"/>
      <c r="L29" s="36"/>
      <c r="M29" s="33"/>
      <c r="N29" s="33"/>
    </row>
    <row r="30" spans="4:14" ht="13.5">
      <c r="D30" s="26"/>
      <c r="E30" s="26"/>
      <c r="G30" s="35"/>
      <c r="I30" s="34"/>
      <c r="J30" s="30"/>
      <c r="K30" s="31"/>
      <c r="L30" s="36"/>
      <c r="M30" s="33"/>
      <c r="N30" s="33"/>
    </row>
    <row r="31" spans="4:14" ht="13.5">
      <c r="D31" s="26"/>
      <c r="E31" s="26"/>
      <c r="G31" s="35"/>
      <c r="I31" s="34"/>
      <c r="J31" s="30"/>
      <c r="K31" s="31"/>
      <c r="L31" s="36"/>
      <c r="M31" s="33"/>
      <c r="N31" s="33"/>
    </row>
    <row r="32" spans="4:14" ht="13.5">
      <c r="D32" s="26"/>
      <c r="E32" s="26"/>
      <c r="G32" s="35"/>
      <c r="I32" s="34"/>
      <c r="J32" s="30"/>
      <c r="K32" s="31"/>
      <c r="L32" s="36"/>
      <c r="M32" s="33"/>
      <c r="N32" s="33"/>
    </row>
    <row r="33" spans="4:14" ht="13.5">
      <c r="D33" s="26"/>
      <c r="E33" s="26"/>
      <c r="J33" s="30"/>
      <c r="K33" s="31"/>
      <c r="L33" s="36"/>
      <c r="M33" s="33"/>
      <c r="N33" s="33"/>
    </row>
    <row r="34" spans="4:14" ht="13.5">
      <c r="D34" s="26"/>
      <c r="E34" s="26"/>
      <c r="J34" s="30"/>
      <c r="K34" s="31"/>
      <c r="L34" s="36"/>
      <c r="M34" s="33"/>
      <c r="N34" s="33"/>
    </row>
    <row r="35" spans="4:14" ht="13.5">
      <c r="D35" s="26"/>
      <c r="E35" s="26"/>
      <c r="J35" s="30"/>
      <c r="K35" s="31"/>
      <c r="L35" s="36"/>
      <c r="M35" s="33"/>
      <c r="N35" s="33"/>
    </row>
    <row r="36" spans="4:14" ht="13.5">
      <c r="D36" s="26"/>
      <c r="E36" s="26"/>
      <c r="J36" s="30"/>
      <c r="K36" s="31"/>
      <c r="L36" s="36"/>
      <c r="M36" s="33"/>
      <c r="N36" s="33"/>
    </row>
  </sheetData>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X93"/>
  <sheetViews>
    <sheetView zoomScale="130" zoomScaleNormal="130" workbookViewId="0" topLeftCell="A1">
      <pane xSplit="9" ySplit="3" topLeftCell="J4" activePane="bottomRight" state="frozen"/>
      <selection pane="topLeft" activeCell="A1" sqref="A1"/>
      <selection pane="topRight" activeCell="C1" sqref="C1"/>
      <selection pane="bottomLeft" activeCell="A9" sqref="A9"/>
      <selection pane="bottomRight" activeCell="I7" sqref="I7"/>
    </sheetView>
  </sheetViews>
  <sheetFormatPr defaultColWidth="9.140625" defaultRowHeight="12.75"/>
  <cols>
    <col min="1" max="1" width="9.7109375" style="24" customWidth="1"/>
    <col min="2" max="2" width="9.57421875" style="25" customWidth="1"/>
    <col min="3" max="3" width="9.421875" style="25" customWidth="1"/>
    <col min="4" max="4" width="5.8515625" style="25" customWidth="1"/>
    <col min="5" max="5" width="6.57421875" style="25" customWidth="1"/>
    <col min="6" max="6" width="7.28125" style="27" customWidth="1"/>
    <col min="7" max="7" width="14.57421875" style="28" customWidth="1"/>
    <col min="8" max="8" width="7.7109375" style="27" customWidth="1"/>
    <col min="9" max="9" width="22.421875" style="29" customWidth="1"/>
    <col min="10" max="10" width="8.8515625" style="8" customWidth="1"/>
    <col min="11" max="11" width="8.28125" style="37" customWidth="1"/>
    <col min="12" max="12" width="7.140625" style="8" customWidth="1"/>
    <col min="13" max="13" width="8.140625" style="8" customWidth="1"/>
    <col min="14" max="14" width="7.7109375" style="8" customWidth="1"/>
    <col min="15" max="15" width="6.421875" style="10" customWidth="1"/>
    <col min="16" max="16" width="7.28125" style="10" customWidth="1"/>
    <col min="17" max="17" width="6.57421875" style="10" customWidth="1"/>
    <col min="18" max="18" width="7.00390625" style="10" customWidth="1"/>
    <col min="19" max="20" width="7.140625" style="10" customWidth="1"/>
    <col min="21" max="21" width="7.28125" style="10" customWidth="1"/>
    <col min="22" max="22" width="7.57421875" style="10" customWidth="1"/>
    <col min="23" max="23" width="8.00390625" style="10" customWidth="1"/>
    <col min="24" max="24" width="4.421875" style="11" customWidth="1"/>
    <col min="25" max="16384" width="11.421875" style="12" customWidth="1"/>
  </cols>
  <sheetData>
    <row r="1" spans="1:11" ht="23.25">
      <c r="A1" s="1" t="s">
        <v>338</v>
      </c>
      <c r="B1" s="2"/>
      <c r="C1" s="2"/>
      <c r="D1" s="2"/>
      <c r="E1" s="3" t="s">
        <v>13</v>
      </c>
      <c r="F1" s="4"/>
      <c r="G1" s="5" t="s">
        <v>14</v>
      </c>
      <c r="H1" s="6"/>
      <c r="I1" s="52" t="s">
        <v>1065</v>
      </c>
      <c r="K1" s="9"/>
    </row>
    <row r="2" spans="1:24" s="8" customFormat="1" ht="13.5">
      <c r="A2" s="13"/>
      <c r="B2" s="14"/>
      <c r="C2" s="14"/>
      <c r="D2" s="14"/>
      <c r="E2" s="14"/>
      <c r="F2" s="4"/>
      <c r="G2" s="14"/>
      <c r="H2" s="6"/>
      <c r="I2" s="7"/>
      <c r="K2" s="15"/>
      <c r="O2" s="10"/>
      <c r="P2" s="10"/>
      <c r="Q2" s="10"/>
      <c r="R2" s="10"/>
      <c r="S2" s="10"/>
      <c r="T2" s="10"/>
      <c r="U2" s="10"/>
      <c r="V2" s="10"/>
      <c r="W2" s="10"/>
      <c r="X2" s="11"/>
    </row>
    <row r="3" spans="1:24" s="8" customFormat="1" ht="14.25" thickBot="1">
      <c r="A3" s="16" t="s">
        <v>15</v>
      </c>
      <c r="B3" s="17" t="s">
        <v>16</v>
      </c>
      <c r="C3" s="17" t="s">
        <v>17</v>
      </c>
      <c r="D3" s="17" t="s">
        <v>18</v>
      </c>
      <c r="E3" s="17" t="s">
        <v>19</v>
      </c>
      <c r="F3" s="18" t="s">
        <v>20</v>
      </c>
      <c r="G3" s="19" t="s">
        <v>21</v>
      </c>
      <c r="H3" s="18" t="s">
        <v>18</v>
      </c>
      <c r="I3" s="20" t="s">
        <v>22</v>
      </c>
      <c r="J3" s="21" t="s">
        <v>23</v>
      </c>
      <c r="K3" s="22" t="s">
        <v>24</v>
      </c>
      <c r="L3" s="23" t="s">
        <v>25</v>
      </c>
      <c r="M3" s="23" t="s">
        <v>26</v>
      </c>
      <c r="N3" s="23" t="s">
        <v>27</v>
      </c>
      <c r="O3" s="10" t="s">
        <v>28</v>
      </c>
      <c r="P3" s="10" t="s">
        <v>29</v>
      </c>
      <c r="Q3" s="10" t="s">
        <v>30</v>
      </c>
      <c r="R3" s="10" t="s">
        <v>31</v>
      </c>
      <c r="S3" s="10" t="s">
        <v>32</v>
      </c>
      <c r="T3" s="10" t="s">
        <v>33</v>
      </c>
      <c r="U3" s="10" t="s">
        <v>34</v>
      </c>
      <c r="V3" s="10" t="s">
        <v>35</v>
      </c>
      <c r="W3" s="10" t="s">
        <v>36</v>
      </c>
      <c r="X3" s="11" t="s">
        <v>37</v>
      </c>
    </row>
    <row r="4" spans="1:24" ht="13.5">
      <c r="A4" s="24">
        <v>432.401</v>
      </c>
      <c r="B4" s="25" t="s">
        <v>407</v>
      </c>
      <c r="C4" s="25" t="s">
        <v>408</v>
      </c>
      <c r="D4" s="26">
        <f>IF(AND(M4&gt;J4,X4&lt;180),SUM(360,-X4),X4)</f>
        <v>25.890517533773576</v>
      </c>
      <c r="E4" s="26">
        <f>PRODUCT(6371,ACOS(SUM(PRODUCT(COS(PRODUCT(PI()/180,N4)),COS(PRODUCT(PI()/180,K4)),COS(PRODUCT(PI()/180,SUM(J4,-M4)))),PRODUCT(SIN(PRODUCT(PI()/180,N4)),SIN(PRODUCT(PI()/180,K4))))))</f>
        <v>875.1497543414298</v>
      </c>
      <c r="F4" s="27">
        <v>300</v>
      </c>
      <c r="G4" s="35" t="s">
        <v>409</v>
      </c>
      <c r="H4" s="27" t="s">
        <v>410</v>
      </c>
      <c r="I4" s="34"/>
      <c r="J4" s="30">
        <f>SUM(SUM(-180,PRODUCT(2,SUM(CODE(MID(C4,1,1)),-65),10)),PRODUCT((SUM(CODE(MID(C4,3,1)),-48)),2),PRODUCT(SUM(CODE(MID(C4,5,1)),-65),1/12),1/24)</f>
        <v>19.875</v>
      </c>
      <c r="K4" s="31">
        <f>SUM(SUM(-90,PRODUCT(SUM(CODE(MID(C4,2,1)),-65),10)),SUM(CODE(MID(C4,4,1)),-48),PRODUCT(SUM(CODE(RIGHT(C4,1)),-65),1/24),1/48)</f>
        <v>64.27083333333333</v>
      </c>
      <c r="L4" s="32" t="str">
        <f aca="true" t="shared" si="0" ref="L4:L43">G$1</f>
        <v>JO57XJ</v>
      </c>
      <c r="M4" s="33">
        <f>SUM(SUM(-180,PRODUCT(2,SUM(CODE(MID(L4,1,1)),-65),10)),PRODUCT((SUM(CODE(MID(L4,3,1)),-48)),2),PRODUCT(SUM(CODE(MID(L4,5,1)),-65),1/12),1/24)</f>
        <v>11.958333333333332</v>
      </c>
      <c r="N4" s="33">
        <f>SUM(SUM(-90,PRODUCT(SUM(CODE(MID(L4,2,1)),-65),10)),SUM(CODE(MID(L4,4,1)),-48),PRODUCT(SUM(CODE(RIGHT(L4,1)),-65),1/24),1/48)</f>
        <v>57.395833333333336</v>
      </c>
      <c r="O4" s="10">
        <f>SIN(PRODUCT(PI()/180,N4))</f>
        <v>0.8424132142623957</v>
      </c>
      <c r="P4" s="10">
        <f>SIN(PRODUCT(PI()/180,K4))</f>
        <v>0.9008561485307219</v>
      </c>
      <c r="Q4" s="10">
        <f>COS(PRODUCT(PI()/180,N4))</f>
        <v>0.5388320484493281</v>
      </c>
      <c r="R4" s="10">
        <f>COS(PRODUCT(PI()/180,K4))</f>
        <v>0.43411772557037315</v>
      </c>
      <c r="S4" s="10">
        <f>COS(PRODUCT(PI()/180,SUM(J4,-M4)))</f>
        <v>0.9904694403346358</v>
      </c>
      <c r="T4" s="10">
        <f>SUM(PRODUCT(P4,O4),PRODUCT(R4,Q4,S4))</f>
        <v>0.9905803114360636</v>
      </c>
      <c r="U4" s="10">
        <f>ACOS(T4)</f>
        <v>0.13736458237975668</v>
      </c>
      <c r="V4" s="10">
        <f>SIN(U4)</f>
        <v>0.13693300038789488</v>
      </c>
      <c r="W4" s="10">
        <f>PRODUCT(SUM(P4,-PRODUCT(O4,T4)),PRODUCT(1/Q4,1/V4))</f>
        <v>0.8996300574434277</v>
      </c>
      <c r="X4" s="11">
        <f>IF(J4=M4,IF(K4&gt;N4,0,180),PRODUCT(180,1/PI(),ACOS(W4)))</f>
        <v>25.890517533773576</v>
      </c>
    </row>
    <row r="5" spans="1:24" ht="13.5">
      <c r="A5" s="24">
        <v>432.405</v>
      </c>
      <c r="B5" s="49" t="s">
        <v>439</v>
      </c>
      <c r="C5" s="25" t="s">
        <v>440</v>
      </c>
      <c r="D5" s="26">
        <f aca="true" t="shared" si="1" ref="D5:D44">IF(AND(M5&gt;J5,X5&lt;180),SUM(360,-X5),X5)</f>
        <v>223.46285596788314</v>
      </c>
      <c r="E5" s="26">
        <f aca="true" t="shared" si="2" ref="E5:E44">PRODUCT(6371,ACOS(SUM(PRODUCT(COS(PRODUCT(PI()/180,N5)),COS(PRODUCT(PI()/180,K5)),COS(PRODUCT(PI()/180,SUM(J5,-M5)))),PRODUCT(SIN(PRODUCT(PI()/180,N5)),SIN(PRODUCT(PI()/180,K5))))))</f>
        <v>740.733347632408</v>
      </c>
      <c r="F5" s="27">
        <v>2</v>
      </c>
      <c r="G5" s="35" t="s">
        <v>441</v>
      </c>
      <c r="H5" s="27" t="s">
        <v>42</v>
      </c>
      <c r="J5" s="30">
        <f aca="true" t="shared" si="3" ref="J5:J44">SUM(SUM(-180,PRODUCT(2,SUM(CODE(MID(C5,1,1)),-65),10)),PRODUCT((SUM(CODE(MID(C5,3,1)),-48)),2),PRODUCT(SUM(CODE(MID(C5,5,1)),-65),1/12),1/24)</f>
        <v>4.458333333333334</v>
      </c>
      <c r="K5" s="31">
        <f aca="true" t="shared" si="4" ref="K5:K44">SUM(SUM(-90,PRODUCT(SUM(CODE(MID(C5,2,1)),-65),10)),SUM(CODE(MID(C5,4,1)),-48),PRODUCT(SUM(CODE(RIGHT(C5,1)),-65),1/24),1/48)</f>
        <v>52.3125</v>
      </c>
      <c r="L5" s="32" t="str">
        <f t="shared" si="0"/>
        <v>JO57XJ</v>
      </c>
      <c r="M5" s="33">
        <f aca="true" t="shared" si="5" ref="M5:M44">SUM(SUM(-180,PRODUCT(2,SUM(CODE(MID(L5,1,1)),-65),10)),PRODUCT((SUM(CODE(MID(L5,3,1)),-48)),2),PRODUCT(SUM(CODE(MID(L5,5,1)),-65),1/12),1/24)</f>
        <v>11.958333333333332</v>
      </c>
      <c r="N5" s="33">
        <f aca="true" t="shared" si="6" ref="N5:N44">SUM(SUM(-90,PRODUCT(SUM(CODE(MID(L5,2,1)),-65),10)),SUM(CODE(MID(L5,4,1)),-48),PRODUCT(SUM(CODE(RIGHT(L5,1)),-65),1/24),1/48)</f>
        <v>57.395833333333336</v>
      </c>
      <c r="O5" s="10">
        <f aca="true" t="shared" si="7" ref="O5:O44">SIN(PRODUCT(PI()/180,N5))</f>
        <v>0.8424132142623957</v>
      </c>
      <c r="P5" s="10">
        <f aca="true" t="shared" si="8" ref="P5:P44">SIN(PRODUCT(PI()/180,K5))</f>
        <v>0.7913569286406602</v>
      </c>
      <c r="Q5" s="10">
        <f aca="true" t="shared" si="9" ref="Q5:Q44">COS(PRODUCT(PI()/180,N5))</f>
        <v>0.5388320484493281</v>
      </c>
      <c r="R5" s="10">
        <f aca="true" t="shared" si="10" ref="R5:R44">COS(PRODUCT(PI()/180,K5))</f>
        <v>0.6113544074368165</v>
      </c>
      <c r="S5" s="10">
        <f aca="true" t="shared" si="11" ref="S5:S44">COS(PRODUCT(PI()/180,SUM(J5,-M5)))</f>
        <v>0.9914448613738104</v>
      </c>
      <c r="T5" s="10">
        <f aca="true" t="shared" si="12" ref="T5:T44">SUM(PRODUCT(P5,O5),PRODUCT(R5,Q5,S5))</f>
        <v>0.9932486704973607</v>
      </c>
      <c r="U5" s="10">
        <f aca="true" t="shared" si="13" ref="U5:U44">ACOS(T5)</f>
        <v>0.1162664177730981</v>
      </c>
      <c r="V5" s="10">
        <f aca="true" t="shared" si="14" ref="V5:V44">SIN(U5)</f>
        <v>0.1160046488517829</v>
      </c>
      <c r="W5" s="10">
        <f aca="true" t="shared" si="15" ref="W5:W44">PRODUCT(SUM(P5,-PRODUCT(O5,T5)),PRODUCT(1/Q5,1/V5))</f>
        <v>-0.7258204689519104</v>
      </c>
      <c r="X5" s="11">
        <f aca="true" t="shared" si="16" ref="X5:X44">IF(J5=M5,IF(K5&gt;N5,0,180),PRODUCT(180,1/PI(),ACOS(W5)))</f>
        <v>136.53714403211686</v>
      </c>
    </row>
    <row r="6" spans="1:24" ht="15">
      <c r="A6" s="24">
        <v>432.405</v>
      </c>
      <c r="B6" s="41" t="s">
        <v>339</v>
      </c>
      <c r="C6" s="25" t="s">
        <v>340</v>
      </c>
      <c r="D6" s="26">
        <f t="shared" si="1"/>
        <v>87.36670085741287</v>
      </c>
      <c r="E6" s="26">
        <f t="shared" si="2"/>
        <v>374.33939995919235</v>
      </c>
      <c r="F6" s="53">
        <v>300</v>
      </c>
      <c r="G6" s="54" t="s">
        <v>341</v>
      </c>
      <c r="H6" s="27" t="s">
        <v>42</v>
      </c>
      <c r="I6" s="39" t="s">
        <v>1068</v>
      </c>
      <c r="J6" s="30">
        <f t="shared" si="3"/>
        <v>18.208333333333336</v>
      </c>
      <c r="K6" s="31">
        <f t="shared" si="4"/>
        <v>57.395833333333336</v>
      </c>
      <c r="L6" s="32" t="str">
        <f t="shared" si="0"/>
        <v>JO57XJ</v>
      </c>
      <c r="M6" s="33">
        <f t="shared" si="5"/>
        <v>11.958333333333332</v>
      </c>
      <c r="N6" s="33">
        <f t="shared" si="6"/>
        <v>57.395833333333336</v>
      </c>
      <c r="O6" s="10">
        <f t="shared" si="7"/>
        <v>0.8424132142623957</v>
      </c>
      <c r="P6" s="10">
        <f t="shared" si="8"/>
        <v>0.8424132142623957</v>
      </c>
      <c r="Q6" s="10">
        <f t="shared" si="9"/>
        <v>0.5388320484493281</v>
      </c>
      <c r="R6" s="10">
        <f t="shared" si="10"/>
        <v>0.5388320484493281</v>
      </c>
      <c r="S6" s="10">
        <f t="shared" si="11"/>
        <v>0.9940563382223196</v>
      </c>
      <c r="T6" s="10">
        <f t="shared" si="12"/>
        <v>0.9982743173795242</v>
      </c>
      <c r="U6" s="10">
        <f t="shared" si="13"/>
        <v>0.05875677287069414</v>
      </c>
      <c r="V6" s="10">
        <f t="shared" si="14"/>
        <v>0.05872297046680238</v>
      </c>
      <c r="W6" s="10">
        <f t="shared" si="15"/>
        <v>0.045943561827767015</v>
      </c>
      <c r="X6" s="11">
        <f t="shared" si="16"/>
        <v>87.36670085741287</v>
      </c>
    </row>
    <row r="7" spans="1:24" ht="15">
      <c r="A7" s="24">
        <v>432.412</v>
      </c>
      <c r="B7" s="41" t="s">
        <v>342</v>
      </c>
      <c r="C7" s="25" t="s">
        <v>343</v>
      </c>
      <c r="D7" s="26">
        <f t="shared" si="1"/>
        <v>110.16684451883008</v>
      </c>
      <c r="E7" s="26">
        <f t="shared" si="2"/>
        <v>26.65551709983282</v>
      </c>
      <c r="F7" s="27">
        <v>10</v>
      </c>
      <c r="G7" s="35" t="s">
        <v>344</v>
      </c>
      <c r="H7" s="27" t="s">
        <v>42</v>
      </c>
      <c r="I7" s="39" t="s">
        <v>1038</v>
      </c>
      <c r="J7" s="30">
        <f t="shared" si="3"/>
        <v>12.375</v>
      </c>
      <c r="K7" s="31">
        <f t="shared" si="4"/>
        <v>57.3125</v>
      </c>
      <c r="L7" s="32" t="str">
        <f t="shared" si="0"/>
        <v>JO57XJ</v>
      </c>
      <c r="M7" s="33">
        <f t="shared" si="5"/>
        <v>11.958333333333332</v>
      </c>
      <c r="N7" s="33">
        <f t="shared" si="6"/>
        <v>57.395833333333336</v>
      </c>
      <c r="O7" s="10">
        <f t="shared" si="7"/>
        <v>0.8424132142623957</v>
      </c>
      <c r="P7" s="10">
        <f t="shared" si="8"/>
        <v>0.8416286240722036</v>
      </c>
      <c r="Q7" s="10">
        <f t="shared" si="9"/>
        <v>0.5388320484493281</v>
      </c>
      <c r="R7" s="10">
        <f t="shared" si="10"/>
        <v>0.5400567184493952</v>
      </c>
      <c r="S7" s="10">
        <f t="shared" si="11"/>
        <v>0.9999735576321774</v>
      </c>
      <c r="T7" s="10">
        <f t="shared" si="12"/>
        <v>0.9999912475752692</v>
      </c>
      <c r="U7" s="10">
        <f t="shared" si="13"/>
        <v>0.004183882765630642</v>
      </c>
      <c r="V7" s="10">
        <f t="shared" si="14"/>
        <v>0.004183870559250524</v>
      </c>
      <c r="W7" s="10">
        <f t="shared" si="15"/>
        <v>-0.34475506128847905</v>
      </c>
      <c r="X7" s="11">
        <f t="shared" si="16"/>
        <v>110.16684451883008</v>
      </c>
    </row>
    <row r="8" spans="1:24" ht="13.5">
      <c r="A8" s="24">
        <v>432.415</v>
      </c>
      <c r="B8" s="25" t="s">
        <v>771</v>
      </c>
      <c r="C8" s="25" t="s">
        <v>773</v>
      </c>
      <c r="D8" s="26">
        <f>IF(AND(M8&gt;J8,X8&lt;180),SUM(360,-X8),X8)</f>
        <v>222.0452638047794</v>
      </c>
      <c r="E8" s="26">
        <f>PRODUCT(6371,ACOS(SUM(PRODUCT(COS(PRODUCT(PI()/180,N8)),COS(PRODUCT(PI()/180,K8)),COS(PRODUCT(PI()/180,SUM(J8,-M8)))),PRODUCT(SIN(PRODUCT(PI()/180,N8)),SIN(PRODUCT(PI()/180,K8))))))</f>
        <v>698.4678590983673</v>
      </c>
      <c r="F8" s="27" t="s">
        <v>775</v>
      </c>
      <c r="G8" s="35" t="s">
        <v>774</v>
      </c>
      <c r="H8" s="27" t="s">
        <v>42</v>
      </c>
      <c r="I8" s="40" t="s">
        <v>772</v>
      </c>
      <c r="J8" s="30">
        <f>SUM(SUM(-180,PRODUCT(2,SUM(CODE(MID(C8,1,1)),-65),10)),PRODUCT((SUM(CODE(MID(C8,3,1)),-48)),2),PRODUCT(SUM(CODE(MID(C8,5,1)),-65),1/12),1/24)</f>
        <v>5.041666666666667</v>
      </c>
      <c r="K8" s="31">
        <f>SUM(SUM(-90,PRODUCT(SUM(CODE(MID(C8,2,1)),-65),10)),SUM(CODE(MID(C8,4,1)),-48),PRODUCT(SUM(CODE(RIGHT(C8,1)),-65),1/24),1/48)</f>
        <v>52.520833333333336</v>
      </c>
      <c r="L8" s="32" t="str">
        <f t="shared" si="0"/>
        <v>JO57XJ</v>
      </c>
      <c r="M8" s="33">
        <f>SUM(SUM(-180,PRODUCT(2,SUM(CODE(MID(L8,1,1)),-65),10)),PRODUCT((SUM(CODE(MID(L8,3,1)),-48)),2),PRODUCT(SUM(CODE(MID(L8,5,1)),-65),1/12),1/24)</f>
        <v>11.958333333333332</v>
      </c>
      <c r="N8" s="33">
        <f>SUM(SUM(-90,PRODUCT(SUM(CODE(MID(L8,2,1)),-65),10)),SUM(CODE(MID(L8,4,1)),-48),PRODUCT(SUM(CODE(RIGHT(L8,1)),-65),1/24),1/48)</f>
        <v>57.395833333333336</v>
      </c>
      <c r="O8" s="10">
        <f>SIN(PRODUCT(PI()/180,N8))</f>
        <v>0.8424132142623957</v>
      </c>
      <c r="P8" s="10">
        <f>SIN(PRODUCT(PI()/180,K8))</f>
        <v>0.7935746397427613</v>
      </c>
      <c r="Q8" s="10">
        <f>COS(PRODUCT(PI()/180,N8))</f>
        <v>0.5388320484493281</v>
      </c>
      <c r="R8" s="10">
        <f>COS(PRODUCT(PI()/180,K8))</f>
        <v>0.6084729173571709</v>
      </c>
      <c r="S8" s="10">
        <f>COS(PRODUCT(PI()/180,SUM(J8,-M8)))</f>
        <v>0.9927223535385425</v>
      </c>
      <c r="T8" s="10">
        <f>SUM(PRODUCT(P8,O8),PRODUCT(R8,Q8,S8))</f>
        <v>0.9939963880727791</v>
      </c>
      <c r="U8" s="10">
        <f>ACOS(T8)</f>
        <v>0.10963237468189724</v>
      </c>
      <c r="V8" s="10">
        <f>SIN(U8)</f>
        <v>0.10941289000053454</v>
      </c>
      <c r="W8" s="10">
        <f>PRODUCT(SUM(P8,-PRODUCT(O8,T8)),PRODUCT(1/Q8,1/V8))</f>
        <v>-0.7426159788307045</v>
      </c>
      <c r="X8" s="11">
        <f>IF(J8=M8,IF(K8&gt;N8,0,180),PRODUCT(180,1/PI(),ACOS(W8)))</f>
        <v>137.9547361952206</v>
      </c>
    </row>
    <row r="9" spans="1:24" ht="13.5">
      <c r="A9" s="24">
        <v>432.417</v>
      </c>
      <c r="B9" s="25" t="s">
        <v>901</v>
      </c>
      <c r="C9" s="25" t="s">
        <v>319</v>
      </c>
      <c r="D9" s="26">
        <f>IF(AND(M9&gt;J9,X9&lt;180),SUM(360,-X9),X9)</f>
        <v>32.18655786606796</v>
      </c>
      <c r="E9" s="26">
        <f>PRODUCT(6371,ACOS(SUM(PRODUCT(COS(PRODUCT(PI()/180,N9)),COS(PRODUCT(PI()/180,K9)),COS(PRODUCT(PI()/180,SUM(J9,-M9)))),PRODUCT(SIN(PRODUCT(PI()/180,N9)),SIN(PRODUCT(PI()/180,K9))))))</f>
        <v>1270.1772333342667</v>
      </c>
      <c r="F9" s="27">
        <v>70</v>
      </c>
      <c r="G9" s="35" t="s">
        <v>956</v>
      </c>
      <c r="H9" s="27">
        <v>200</v>
      </c>
      <c r="I9" s="34"/>
      <c r="J9" s="30">
        <f>SUM(SUM(-180,PRODUCT(2,SUM(CODE(MID(C9,1,1)),-65),10)),PRODUCT((SUM(CODE(MID(C9,3,1)),-48)),2),PRODUCT(SUM(CODE(MID(C9,5,1)),-65),1/12),1/24)</f>
        <v>27.208333333333336</v>
      </c>
      <c r="K9" s="31">
        <f>SUM(SUM(-90,PRODUCT(SUM(CODE(MID(C9,2,1)),-65),10)),SUM(CODE(MID(C9,4,1)),-48),PRODUCT(SUM(CODE(RIGHT(C9,1)),-65),1/24),1/48)</f>
        <v>66.35416666666666</v>
      </c>
      <c r="L9" s="32" t="str">
        <f>G$1</f>
        <v>JO57XJ</v>
      </c>
      <c r="M9" s="33">
        <f t="shared" si="5"/>
        <v>11.958333333333332</v>
      </c>
      <c r="N9" s="33">
        <f>SUM(SUM(-90,PRODUCT(SUM(CODE(MID(L9,2,1)),-65),10)),SUM(CODE(MID(L9,4,1)),-48),PRODUCT(SUM(CODE(RIGHT(L9,1)),-65),1/24),1/48)</f>
        <v>57.395833333333336</v>
      </c>
      <c r="O9" s="10">
        <f t="shared" si="7"/>
        <v>0.8424132142623957</v>
      </c>
      <c r="P9" s="10">
        <f>SIN(PRODUCT(PI()/180,K9))</f>
        <v>0.9160421801669003</v>
      </c>
      <c r="Q9" s="10">
        <f>COS(PRODUCT(PI()/180,N9))</f>
        <v>0.5388320484493281</v>
      </c>
      <c r="R9" s="10">
        <f>COS(PRODUCT(PI()/180,K9))</f>
        <v>0.40108194194587243</v>
      </c>
      <c r="S9" s="10">
        <f>COS(PRODUCT(PI()/180,SUM(J9,-M9)))</f>
        <v>0.9647873238288129</v>
      </c>
      <c r="T9" s="10">
        <f>SUM(PRODUCT(P9,O9),PRODUCT(R9,Q9,S9))</f>
        <v>0.9801918259341371</v>
      </c>
      <c r="U9" s="10">
        <f t="shared" si="13"/>
        <v>0.1993685815938262</v>
      </c>
      <c r="V9" s="10">
        <f t="shared" si="14"/>
        <v>0.19805045915599945</v>
      </c>
      <c r="W9" s="10">
        <f>PRODUCT(SUM(P9,-PRODUCT(O9,T9)),PRODUCT(1/Q9,1/V9))</f>
        <v>0.8463181606728484</v>
      </c>
      <c r="X9" s="11">
        <f>IF(J9=M9,IF(K9&gt;N9,0,180),PRODUCT(180,1/PI(),ACOS(W9)))</f>
        <v>32.18655786606796</v>
      </c>
    </row>
    <row r="10" spans="1:24" ht="13.5">
      <c r="A10" s="24">
        <v>432.42</v>
      </c>
      <c r="B10" s="58" t="s">
        <v>903</v>
      </c>
      <c r="C10" s="25" t="s">
        <v>904</v>
      </c>
      <c r="D10" s="26">
        <f>IF(AND(M10&gt;J10,X10&lt;180),SUM(360,-X10),X10)</f>
        <v>206.8987925456349</v>
      </c>
      <c r="E10" s="26">
        <f>PRODUCT(6371,ACOS(SUM(PRODUCT(COS(PRODUCT(PI()/180,N10)),COS(PRODUCT(PI()/180,K10)),COS(PRODUCT(PI()/180,SUM(J10,-M10)))),PRODUCT(SIN(PRODUCT(PI()/180,N10)),SIN(PRODUCT(PI()/180,K10))))))</f>
        <v>1797.4894465442194</v>
      </c>
      <c r="G10" s="35"/>
      <c r="J10" s="30">
        <f>SUM(SUM(-180,PRODUCT(2,SUM(CODE(MID(C10,1,1)),-65),10)),PRODUCT((SUM(CODE(MID(C10,3,1)),-48)),2),PRODUCT(SUM(CODE(MID(C10,5,1)),-65),1/12),1/24)</f>
        <v>2.125</v>
      </c>
      <c r="K10" s="31">
        <f>SUM(SUM(-90,PRODUCT(SUM(CODE(MID(C10,2,1)),-65),10)),SUM(CODE(MID(C10,4,1)),-48),PRODUCT(SUM(CODE(RIGHT(C10,1)),-65),1/24),1/48)</f>
        <v>42.47916666666667</v>
      </c>
      <c r="L10" s="32" t="str">
        <f>G$1</f>
        <v>JO57XJ</v>
      </c>
      <c r="M10" s="33">
        <f t="shared" si="5"/>
        <v>11.958333333333332</v>
      </c>
      <c r="N10" s="33">
        <f>SUM(SUM(-90,PRODUCT(SUM(CODE(MID(L10,2,1)),-65),10)),SUM(CODE(MID(L10,4,1)),-48),PRODUCT(SUM(CODE(RIGHT(L10,1)),-65),1/24),1/48)</f>
        <v>57.395833333333336</v>
      </c>
      <c r="O10" s="10">
        <f t="shared" si="7"/>
        <v>0.8424132142623957</v>
      </c>
      <c r="P10" s="10">
        <f>SIN(PRODUCT(PI()/180,K10))</f>
        <v>0.6753220813561162</v>
      </c>
      <c r="Q10" s="10">
        <f>COS(PRODUCT(PI()/180,N10))</f>
        <v>0.5388320484493281</v>
      </c>
      <c r="R10" s="10">
        <f>COS(PRODUCT(PI()/180,K10))</f>
        <v>0.7375229395977072</v>
      </c>
      <c r="S10" s="10">
        <f>COS(PRODUCT(PI()/180,SUM(J10,-M10)))</f>
        <v>0.9853087078540094</v>
      </c>
      <c r="T10" s="10">
        <f>SUM(PRODUCT(P10,O10),PRODUCT(R10,Q10,S10))</f>
        <v>0.9604629074033082</v>
      </c>
      <c r="U10" s="10">
        <f t="shared" si="13"/>
        <v>0.28213615547703963</v>
      </c>
      <c r="V10" s="10">
        <f t="shared" si="14"/>
        <v>0.27840798031375497</v>
      </c>
      <c r="W10" s="10">
        <f>PRODUCT(SUM(P10,-PRODUCT(O10,T10)),PRODUCT(1/Q10,1/V10))</f>
        <v>-0.8918070640407859</v>
      </c>
      <c r="X10" s="11">
        <f>IF(J10=M10,IF(K10&gt;N10,0,180),PRODUCT(180,1/PI(),ACOS(W10)))</f>
        <v>153.1012074543651</v>
      </c>
    </row>
    <row r="11" spans="1:24" ht="15">
      <c r="A11" s="24">
        <v>432.421</v>
      </c>
      <c r="B11" s="41" t="s">
        <v>508</v>
      </c>
      <c r="C11" s="25" t="s">
        <v>509</v>
      </c>
      <c r="D11" s="26">
        <f t="shared" si="1"/>
        <v>193.02518744869883</v>
      </c>
      <c r="E11" s="26">
        <f t="shared" si="2"/>
        <v>360.65844175237487</v>
      </c>
      <c r="F11" s="27">
        <v>10</v>
      </c>
      <c r="G11" s="35" t="s">
        <v>393</v>
      </c>
      <c r="H11" s="27" t="s">
        <v>42</v>
      </c>
      <c r="I11" s="39" t="s">
        <v>1040</v>
      </c>
      <c r="J11" s="30">
        <f t="shared" si="3"/>
        <v>10.708333333333332</v>
      </c>
      <c r="K11" s="31">
        <f t="shared" si="4"/>
        <v>54.22916666666667</v>
      </c>
      <c r="L11" s="32" t="str">
        <f t="shared" si="0"/>
        <v>JO57XJ</v>
      </c>
      <c r="M11" s="33">
        <f t="shared" si="5"/>
        <v>11.958333333333332</v>
      </c>
      <c r="N11" s="33">
        <f t="shared" si="6"/>
        <v>57.395833333333336</v>
      </c>
      <c r="O11" s="10">
        <f t="shared" si="7"/>
        <v>0.8424132142623957</v>
      </c>
      <c r="P11" s="10">
        <f t="shared" si="8"/>
        <v>0.8113614891462998</v>
      </c>
      <c r="Q11" s="10">
        <f t="shared" si="9"/>
        <v>0.5388320484493281</v>
      </c>
      <c r="R11" s="10">
        <f t="shared" si="10"/>
        <v>0.5845447236356675</v>
      </c>
      <c r="S11" s="10">
        <f t="shared" si="11"/>
        <v>0.9997620270799091</v>
      </c>
      <c r="T11" s="10">
        <f t="shared" si="12"/>
        <v>0.9983981161761676</v>
      </c>
      <c r="U11" s="10">
        <f t="shared" si="13"/>
        <v>0.05660939283509259</v>
      </c>
      <c r="V11" s="10">
        <f t="shared" si="14"/>
        <v>0.05657916238227428</v>
      </c>
      <c r="W11" s="10">
        <f t="shared" si="15"/>
        <v>-0.9742710812760941</v>
      </c>
      <c r="X11" s="11">
        <f t="shared" si="16"/>
        <v>166.97481255130117</v>
      </c>
    </row>
    <row r="12" spans="1:24" ht="13.5">
      <c r="A12" s="24">
        <v>432.423</v>
      </c>
      <c r="B12" s="25" t="s">
        <v>399</v>
      </c>
      <c r="C12" s="25" t="s">
        <v>400</v>
      </c>
      <c r="D12" s="26">
        <f t="shared" si="1"/>
        <v>220.46465711847512</v>
      </c>
      <c r="E12" s="26">
        <f t="shared" si="2"/>
        <v>628.0212203212874</v>
      </c>
      <c r="F12" s="27" t="s">
        <v>401</v>
      </c>
      <c r="G12" s="35"/>
      <c r="H12" s="27" t="s">
        <v>42</v>
      </c>
      <c r="I12" s="34"/>
      <c r="J12" s="30">
        <f t="shared" si="3"/>
        <v>5.875</v>
      </c>
      <c r="K12" s="31">
        <f t="shared" si="4"/>
        <v>52.9375</v>
      </c>
      <c r="L12" s="32" t="str">
        <f t="shared" si="0"/>
        <v>JO57XJ</v>
      </c>
      <c r="M12" s="33">
        <f t="shared" si="5"/>
        <v>11.958333333333332</v>
      </c>
      <c r="N12" s="33">
        <f t="shared" si="6"/>
        <v>57.395833333333336</v>
      </c>
      <c r="O12" s="10">
        <f t="shared" si="7"/>
        <v>0.8424132142623957</v>
      </c>
      <c r="P12" s="10">
        <f t="shared" si="8"/>
        <v>0.7979785566720017</v>
      </c>
      <c r="Q12" s="10">
        <f t="shared" si="9"/>
        <v>0.5388320484493281</v>
      </c>
      <c r="R12" s="10">
        <f t="shared" si="10"/>
        <v>0.6026858411242701</v>
      </c>
      <c r="S12" s="10">
        <f t="shared" si="11"/>
        <v>0.9943688130297007</v>
      </c>
      <c r="T12" s="10">
        <f t="shared" si="12"/>
        <v>0.9951454192256195</v>
      </c>
      <c r="U12" s="10">
        <f t="shared" si="13"/>
        <v>0.09857498356950045</v>
      </c>
      <c r="V12" s="10">
        <f t="shared" si="14"/>
        <v>0.09841541847833596</v>
      </c>
      <c r="W12" s="10">
        <f t="shared" si="15"/>
        <v>-0.7608064327072118</v>
      </c>
      <c r="X12" s="11">
        <f t="shared" si="16"/>
        <v>139.53534288152488</v>
      </c>
    </row>
    <row r="13" spans="1:24" ht="13.5">
      <c r="A13" s="24">
        <v>432.425</v>
      </c>
      <c r="B13" s="58" t="s">
        <v>806</v>
      </c>
      <c r="C13" s="25" t="s">
        <v>807</v>
      </c>
      <c r="D13" s="26">
        <f>IF(AND(M13&gt;J13,X13&lt;180),SUM(360,-X13),X13)</f>
        <v>102.84121333454134</v>
      </c>
      <c r="E13" s="26">
        <f>PRODUCT(6371,ACOS(SUM(PRODUCT(COS(PRODUCT(PI()/180,N13)),COS(PRODUCT(PI()/180,K13)),COS(PRODUCT(PI()/180,SUM(J13,-M13)))),PRODUCT(SIN(PRODUCT(PI()/180,N13)),SIN(PRODUCT(PI()/180,K13))))))</f>
        <v>816.6485567192192</v>
      </c>
      <c r="F13" s="27">
        <v>32</v>
      </c>
      <c r="G13" s="35" t="s">
        <v>282</v>
      </c>
      <c r="H13" s="27" t="s">
        <v>42</v>
      </c>
      <c r="J13" s="30">
        <f>SUM(SUM(-180,PRODUCT(2,SUM(CODE(MID(C13,1,1)),-65),10)),PRODUCT((SUM(CODE(MID(C13,3,1)),-48)),2),PRODUCT(SUM(CODE(MID(C13,5,1)),-65),1/12),1/24)</f>
        <v>24.541666666666668</v>
      </c>
      <c r="K13" s="31">
        <f>SUM(SUM(-90,PRODUCT(SUM(CODE(MID(C13,2,1)),-65),10)),SUM(CODE(MID(C13,4,1)),-48),PRODUCT(SUM(CODE(RIGHT(C13,1)),-65),1/24),1/48)</f>
        <v>55.10416666666667</v>
      </c>
      <c r="L13" s="32" t="str">
        <f>G$1</f>
        <v>JO57XJ</v>
      </c>
      <c r="M13" s="33">
        <f t="shared" si="5"/>
        <v>11.958333333333332</v>
      </c>
      <c r="N13" s="33">
        <f>SUM(SUM(-90,PRODUCT(SUM(CODE(MID(L13,2,1)),-65),10)),SUM(CODE(MID(L13,4,1)),-48),PRODUCT(SUM(CODE(RIGHT(L13,1)),-65),1/24),1/48)</f>
        <v>57.395833333333336</v>
      </c>
      <c r="O13" s="10">
        <f t="shared" si="7"/>
        <v>0.8424132142623957</v>
      </c>
      <c r="P13" s="10">
        <f>SIN(PRODUCT(PI()/180,K13))</f>
        <v>0.8201934813271057</v>
      </c>
      <c r="Q13" s="10">
        <f>COS(PRODUCT(PI()/180,N13))</f>
        <v>0.5388320484493281</v>
      </c>
      <c r="R13" s="10">
        <f>COS(PRODUCT(PI()/180,K13))</f>
        <v>0.5720862288051712</v>
      </c>
      <c r="S13" s="10">
        <f>COS(PRODUCT(PI()/180,SUM(J13,-M13)))</f>
        <v>0.9759801759455132</v>
      </c>
      <c r="T13" s="10">
        <f>SUM(PRODUCT(P13,O13),PRODUCT(R13,Q13,S13))</f>
        <v>0.9917959090780012</v>
      </c>
      <c r="U13" s="10">
        <f t="shared" si="13"/>
        <v>0.12818216241080194</v>
      </c>
      <c r="V13" s="10">
        <f t="shared" si="14"/>
        <v>0.12783143093989507</v>
      </c>
      <c r="W13" s="10">
        <f>PRODUCT(SUM(P13,-PRODUCT(O13,T13)),PRODUCT(1/Q13,1/V13))</f>
        <v>-0.22224987334957155</v>
      </c>
      <c r="X13" s="11">
        <f>IF(J13=M13,IF(K13&gt;N13,0,180),PRODUCT(180,1/PI(),ACOS(W13)))</f>
        <v>102.84121333454134</v>
      </c>
    </row>
    <row r="14" spans="1:24" ht="13.5">
      <c r="A14" s="24">
        <v>432.432</v>
      </c>
      <c r="B14" s="25" t="s">
        <v>372</v>
      </c>
      <c r="C14" s="25" t="s">
        <v>373</v>
      </c>
      <c r="D14" s="26">
        <f>IF(AND(M14&gt;J14,X14&lt;180),SUM(360,-X14),X14)</f>
        <v>35.90985870171411</v>
      </c>
      <c r="E14" s="26">
        <f>PRODUCT(6371,ACOS(SUM(PRODUCT(COS(PRODUCT(PI()/180,N14)),COS(PRODUCT(PI()/180,K14)),COS(PRODUCT(PI()/180,SUM(J14,-M14)))),PRODUCT(SIN(PRODUCT(PI()/180,N14)),SIN(PRODUCT(PI()/180,K14))))))</f>
        <v>892.4628606232548</v>
      </c>
      <c r="F14" s="27">
        <v>7</v>
      </c>
      <c r="G14" s="28" t="s">
        <v>374</v>
      </c>
      <c r="H14" s="27" t="s">
        <v>42</v>
      </c>
      <c r="J14" s="30">
        <f>SUM(SUM(-180,PRODUCT(2,SUM(CODE(MID(C14,1,1)),-65),10)),PRODUCT((SUM(CODE(MID(C14,3,1)),-48)),2),PRODUCT(SUM(CODE(MID(C14,5,1)),-65),1/12),1/24)</f>
        <v>22.541666666666668</v>
      </c>
      <c r="K14" s="31">
        <f>SUM(SUM(-90,PRODUCT(SUM(CODE(MID(C14,2,1)),-65),10)),SUM(CODE(MID(C14,4,1)),-48),PRODUCT(SUM(CODE(RIGHT(C14,1)),-65),1/24),1/48)</f>
        <v>63.520833333333336</v>
      </c>
      <c r="L14" s="32" t="str">
        <f>G$1</f>
        <v>JO57XJ</v>
      </c>
      <c r="M14" s="33">
        <f>SUM(SUM(-180,PRODUCT(2,SUM(CODE(MID(L14,1,1)),-65),10)),PRODUCT((SUM(CODE(MID(L14,3,1)),-48)),2),PRODUCT(SUM(CODE(MID(L14,5,1)),-65),1/12),1/24)</f>
        <v>11.958333333333332</v>
      </c>
      <c r="N14" s="33">
        <f>SUM(SUM(-90,PRODUCT(SUM(CODE(MID(L14,2,1)),-65),10)),SUM(CODE(MID(L14,4,1)),-48),PRODUCT(SUM(CODE(RIGHT(L14,1)),-65),1/24),1/48)</f>
        <v>57.395833333333336</v>
      </c>
      <c r="O14" s="10">
        <f>SIN(PRODUCT(PI()/180,N14))</f>
        <v>0.8424132142623957</v>
      </c>
      <c r="P14" s="10">
        <f>SIN(PRODUCT(PI()/180,K14))</f>
        <v>0.8950965445409387</v>
      </c>
      <c r="Q14" s="10">
        <f>COS(PRODUCT(PI()/180,N14))</f>
        <v>0.5388320484493281</v>
      </c>
      <c r="R14" s="10">
        <f>COS(PRODUCT(PI()/180,K14))</f>
        <v>0.445872376303883</v>
      </c>
      <c r="S14" s="10">
        <f>COS(PRODUCT(PI()/180,SUM(J14,-M14)))</f>
        <v>0.9829888168416572</v>
      </c>
      <c r="T14" s="10">
        <f>SUM(PRODUCT(P14,O14),PRODUCT(R14,Q14,S14))</f>
        <v>0.9902045407354472</v>
      </c>
      <c r="U14" s="10">
        <f>ACOS(T14)</f>
        <v>0.14008206884684582</v>
      </c>
      <c r="V14" s="10">
        <f>SIN(U14)</f>
        <v>0.13962438005915065</v>
      </c>
      <c r="W14" s="10">
        <f>PRODUCT(SUM(P14,-PRODUCT(O14,T14)),PRODUCT(1/Q14,1/V14))</f>
        <v>0.809940733236953</v>
      </c>
      <c r="X14" s="11">
        <f>IF(J14=M14,IF(K14&gt;N14,0,180),PRODUCT(180,1/PI(),ACOS(W14)))</f>
        <v>35.90985870171411</v>
      </c>
    </row>
    <row r="15" spans="1:24" ht="13.5">
      <c r="A15" s="24">
        <v>432.435</v>
      </c>
      <c r="B15" s="25" t="s">
        <v>809</v>
      </c>
      <c r="C15" s="25" t="s">
        <v>810</v>
      </c>
      <c r="D15" s="26">
        <f>IF(AND(M15&gt;J15,X15&lt;180),SUM(360,-X15),X15)</f>
        <v>58.86284703703861</v>
      </c>
      <c r="E15" s="26">
        <f>PRODUCT(6371,ACOS(SUM(PRODUCT(COS(PRODUCT(PI()/180,N15)),COS(PRODUCT(PI()/180,K15)),COS(PRODUCT(PI()/180,SUM(J15,-M15)))),PRODUCT(SIN(PRODUCT(PI()/180,N15)),SIN(PRODUCT(PI()/180,K15))))))</f>
        <v>919.8698036541663</v>
      </c>
      <c r="G15" s="35"/>
      <c r="I15" s="34"/>
      <c r="J15" s="30">
        <f>SUM(SUM(-180,PRODUCT(2,SUM(CODE(MID(C15,1,1)),-65),10)),PRODUCT((SUM(CODE(MID(C15,3,1)),-48)),2),PRODUCT(SUM(CODE(MID(C15,5,1)),-65),1/12),1/24)</f>
        <v>26.625</v>
      </c>
      <c r="K15" s="31">
        <f>SUM(SUM(-90,PRODUCT(SUM(CODE(MID(C15,2,1)),-65),10)),SUM(CODE(MID(C15,4,1)),-48),PRODUCT(SUM(CODE(RIGHT(C15,1)),-65),1/24),1/48)</f>
        <v>60.895833333333336</v>
      </c>
      <c r="L15" s="32" t="str">
        <f>G$1</f>
        <v>JO57XJ</v>
      </c>
      <c r="M15" s="33">
        <f t="shared" si="5"/>
        <v>11.958333333333332</v>
      </c>
      <c r="N15" s="33">
        <f>SUM(SUM(-90,PRODUCT(SUM(CODE(MID(L15,2,1)),-65),10)),SUM(CODE(MID(L15,4,1)),-48),PRODUCT(SUM(CODE(RIGHT(L15,1)),-65),1/24),1/48)</f>
        <v>57.395833333333336</v>
      </c>
      <c r="O15" s="10">
        <f t="shared" si="7"/>
        <v>0.8424132142623957</v>
      </c>
      <c r="P15" s="10">
        <f>SIN(PRODUCT(PI()/180,K15))</f>
        <v>0.87373685341812</v>
      </c>
      <c r="Q15" s="10">
        <f>COS(PRODUCT(PI()/180,N15))</f>
        <v>0.5388320484493281</v>
      </c>
      <c r="R15" s="10">
        <f>COS(PRODUCT(PI()/180,K15))</f>
        <v>0.486398921646628</v>
      </c>
      <c r="S15" s="10">
        <f>COS(PRODUCT(PI()/180,SUM(J15,-M15)))</f>
        <v>0.9674152194628639</v>
      </c>
      <c r="T15" s="10">
        <f>SUM(PRODUCT(P15,O15),PRODUCT(R15,Q15,S15))</f>
        <v>0.9895947403797628</v>
      </c>
      <c r="U15" s="10">
        <f t="shared" si="13"/>
        <v>0.14438389635130533</v>
      </c>
      <c r="V15" s="10">
        <f t="shared" si="14"/>
        <v>0.1438827641265965</v>
      </c>
      <c r="W15" s="10">
        <f>PRODUCT(SUM(P15,-PRODUCT(O15,T15)),PRODUCT(1/Q15,1/V15))</f>
        <v>0.5170884593715885</v>
      </c>
      <c r="X15" s="11">
        <f>IF(J15=M15,IF(K15&gt;N15,0,180),PRODUCT(180,1/PI(),ACOS(W15)))</f>
        <v>58.86284703703861</v>
      </c>
    </row>
    <row r="16" spans="1:24" ht="13.5">
      <c r="A16" s="24">
        <v>432.439</v>
      </c>
      <c r="B16" s="58" t="s">
        <v>957</v>
      </c>
      <c r="C16" s="25" t="s">
        <v>958</v>
      </c>
      <c r="D16" s="26">
        <f t="shared" si="1"/>
        <v>188.6655685561412</v>
      </c>
      <c r="E16" s="26">
        <f t="shared" si="2"/>
        <v>650.430220288306</v>
      </c>
      <c r="F16" s="27">
        <v>1</v>
      </c>
      <c r="G16" s="28" t="s">
        <v>959</v>
      </c>
      <c r="H16" s="27" t="s">
        <v>42</v>
      </c>
      <c r="I16" s="39"/>
      <c r="J16" s="30">
        <f t="shared" si="3"/>
        <v>10.541666666666666</v>
      </c>
      <c r="K16" s="31">
        <f t="shared" si="4"/>
        <v>51.60416666666667</v>
      </c>
      <c r="L16" s="32" t="str">
        <f t="shared" si="0"/>
        <v>JO57XJ</v>
      </c>
      <c r="M16" s="33">
        <f t="shared" si="5"/>
        <v>11.958333333333332</v>
      </c>
      <c r="N16" s="33">
        <f t="shared" si="6"/>
        <v>57.395833333333336</v>
      </c>
      <c r="O16" s="10">
        <f t="shared" si="7"/>
        <v>0.8424132142623957</v>
      </c>
      <c r="P16" s="10">
        <f t="shared" si="8"/>
        <v>0.7837386263948003</v>
      </c>
      <c r="Q16" s="10">
        <f t="shared" si="9"/>
        <v>0.5388320484493281</v>
      </c>
      <c r="R16" s="10">
        <f t="shared" si="10"/>
        <v>0.6210907868394053</v>
      </c>
      <c r="S16" s="10">
        <f t="shared" si="11"/>
        <v>0.9996943404534014</v>
      </c>
      <c r="T16" s="10">
        <f t="shared" si="12"/>
        <v>0.9947931032178791</v>
      </c>
      <c r="U16" s="10">
        <f t="shared" si="13"/>
        <v>0.1020923277803023</v>
      </c>
      <c r="V16" s="10">
        <f t="shared" si="14"/>
        <v>0.10191507145727856</v>
      </c>
      <c r="W16" s="10">
        <f t="shared" si="15"/>
        <v>-0.9885846073042976</v>
      </c>
      <c r="X16" s="11">
        <f t="shared" si="16"/>
        <v>171.3344314438588</v>
      </c>
    </row>
    <row r="17" spans="1:24" ht="15">
      <c r="A17" s="24">
        <v>432.44</v>
      </c>
      <c r="B17" s="41" t="s">
        <v>345</v>
      </c>
      <c r="C17" s="25" t="s">
        <v>346</v>
      </c>
      <c r="D17" s="26">
        <f t="shared" si="1"/>
        <v>104.8004101224907</v>
      </c>
      <c r="E17" s="26">
        <f t="shared" si="2"/>
        <v>289.615091946873</v>
      </c>
      <c r="F17" s="27" t="s">
        <v>347</v>
      </c>
      <c r="H17" s="27" t="s">
        <v>348</v>
      </c>
      <c r="I17" s="39" t="s">
        <v>760</v>
      </c>
      <c r="J17" s="30">
        <f t="shared" si="3"/>
        <v>16.541666666666668</v>
      </c>
      <c r="K17" s="31">
        <f t="shared" si="4"/>
        <v>56.645833333333336</v>
      </c>
      <c r="L17" s="32" t="str">
        <f t="shared" si="0"/>
        <v>JO57XJ</v>
      </c>
      <c r="M17" s="33">
        <f t="shared" si="5"/>
        <v>11.958333333333332</v>
      </c>
      <c r="N17" s="33">
        <f t="shared" si="6"/>
        <v>57.395833333333336</v>
      </c>
      <c r="O17" s="10">
        <f t="shared" si="7"/>
        <v>0.8424132142623957</v>
      </c>
      <c r="P17" s="10">
        <f t="shared" si="8"/>
        <v>0.8352879490835605</v>
      </c>
      <c r="Q17" s="10">
        <f t="shared" si="9"/>
        <v>0.5388320484493281</v>
      </c>
      <c r="R17" s="10">
        <f t="shared" si="10"/>
        <v>0.5498127336791858</v>
      </c>
      <c r="S17" s="10">
        <f t="shared" si="11"/>
        <v>0.9968021652056576</v>
      </c>
      <c r="T17" s="10">
        <f t="shared" si="12"/>
        <v>0.9989669475217707</v>
      </c>
      <c r="U17" s="10">
        <f t="shared" si="13"/>
        <v>0.0454583412253764</v>
      </c>
      <c r="V17" s="10">
        <f t="shared" si="14"/>
        <v>0.04544268652969091</v>
      </c>
      <c r="W17" s="10">
        <f t="shared" si="15"/>
        <v>-0.255452678439266</v>
      </c>
      <c r="X17" s="11">
        <f t="shared" si="16"/>
        <v>104.8004101224907</v>
      </c>
    </row>
    <row r="18" spans="1:24" ht="13.5">
      <c r="A18" s="24">
        <v>432.443</v>
      </c>
      <c r="B18" s="25" t="s">
        <v>389</v>
      </c>
      <c r="C18" s="25" t="s">
        <v>808</v>
      </c>
      <c r="D18" s="26">
        <f t="shared" si="1"/>
        <v>61.981454090694086</v>
      </c>
      <c r="E18" s="26">
        <f t="shared" si="2"/>
        <v>760.8673368232924</v>
      </c>
      <c r="F18" s="27">
        <v>50</v>
      </c>
      <c r="G18" s="35" t="s">
        <v>282</v>
      </c>
      <c r="H18" s="27" t="s">
        <v>390</v>
      </c>
      <c r="I18" s="34"/>
      <c r="J18" s="30">
        <f t="shared" si="3"/>
        <v>24.125</v>
      </c>
      <c r="K18" s="31">
        <f t="shared" si="4"/>
        <v>60.0625</v>
      </c>
      <c r="L18" s="32" t="str">
        <f t="shared" si="0"/>
        <v>JO57XJ</v>
      </c>
      <c r="M18" s="33">
        <f t="shared" si="5"/>
        <v>11.958333333333332</v>
      </c>
      <c r="N18" s="33">
        <f t="shared" si="6"/>
        <v>57.395833333333336</v>
      </c>
      <c r="O18" s="10">
        <f t="shared" si="7"/>
        <v>0.8424132142623957</v>
      </c>
      <c r="P18" s="10">
        <f t="shared" si="8"/>
        <v>0.8665703038206501</v>
      </c>
      <c r="Q18" s="10">
        <f t="shared" si="9"/>
        <v>0.5388320484493281</v>
      </c>
      <c r="R18" s="10">
        <f t="shared" si="10"/>
        <v>0.49905501554055753</v>
      </c>
      <c r="S18" s="10">
        <f t="shared" si="11"/>
        <v>0.9775386726521915</v>
      </c>
      <c r="T18" s="10">
        <f t="shared" si="12"/>
        <v>0.992877106862043</v>
      </c>
      <c r="U18" s="10">
        <f t="shared" si="13"/>
        <v>0.11942667349290415</v>
      </c>
      <c r="V18" s="10">
        <f t="shared" si="14"/>
        <v>0.11914298413779656</v>
      </c>
      <c r="W18" s="10">
        <f t="shared" si="15"/>
        <v>0.469757337003402</v>
      </c>
      <c r="X18" s="11">
        <f t="shared" si="16"/>
        <v>61.981454090694086</v>
      </c>
    </row>
    <row r="19" spans="1:24" ht="13.5">
      <c r="A19" s="24">
        <v>432.447</v>
      </c>
      <c r="B19" s="25" t="s">
        <v>472</v>
      </c>
      <c r="C19" s="25" t="s">
        <v>473</v>
      </c>
      <c r="D19" s="26">
        <f t="shared" si="1"/>
        <v>202.308484396768</v>
      </c>
      <c r="E19" s="26">
        <f t="shared" si="2"/>
        <v>938.0016661988386</v>
      </c>
      <c r="F19" s="27">
        <v>1</v>
      </c>
      <c r="G19" s="28" t="s">
        <v>351</v>
      </c>
      <c r="H19" s="27" t="s">
        <v>42</v>
      </c>
      <c r="J19" s="30">
        <f t="shared" si="3"/>
        <v>7.041666666666667</v>
      </c>
      <c r="K19" s="31">
        <f t="shared" si="4"/>
        <v>49.47916666666667</v>
      </c>
      <c r="L19" s="32" t="str">
        <f t="shared" si="0"/>
        <v>JO57XJ</v>
      </c>
      <c r="M19" s="33">
        <f t="shared" si="5"/>
        <v>11.958333333333332</v>
      </c>
      <c r="N19" s="33">
        <f t="shared" si="6"/>
        <v>57.395833333333336</v>
      </c>
      <c r="O19" s="10">
        <f t="shared" si="7"/>
        <v>0.8424132142623957</v>
      </c>
      <c r="P19" s="10">
        <f t="shared" si="8"/>
        <v>0.7601697693634277</v>
      </c>
      <c r="Q19" s="10">
        <f t="shared" si="9"/>
        <v>0.5388320484493281</v>
      </c>
      <c r="R19" s="10">
        <f t="shared" si="10"/>
        <v>0.649724496803032</v>
      </c>
      <c r="S19" s="10">
        <f t="shared" si="11"/>
        <v>0.9963204072621441</v>
      </c>
      <c r="T19" s="10">
        <f t="shared" si="12"/>
        <v>0.9891812429499423</v>
      </c>
      <c r="U19" s="10">
        <f t="shared" si="13"/>
        <v>0.14722989580895285</v>
      </c>
      <c r="V19" s="10">
        <f t="shared" si="14"/>
        <v>0.14669856371487527</v>
      </c>
      <c r="W19" s="10">
        <f t="shared" si="15"/>
        <v>-0.9251535181240123</v>
      </c>
      <c r="X19" s="11">
        <f t="shared" si="16"/>
        <v>157.691515603232</v>
      </c>
    </row>
    <row r="20" spans="1:24" ht="13.5">
      <c r="A20" s="24">
        <v>432.447</v>
      </c>
      <c r="B20" s="45" t="s">
        <v>386</v>
      </c>
      <c r="C20" s="25" t="s">
        <v>387</v>
      </c>
      <c r="D20" s="26">
        <f t="shared" si="1"/>
        <v>173.55711654057083</v>
      </c>
      <c r="E20" s="26">
        <f t="shared" si="2"/>
        <v>554.431664473825</v>
      </c>
      <c r="F20" s="27">
        <v>10</v>
      </c>
      <c r="G20" s="35" t="s">
        <v>388</v>
      </c>
      <c r="H20" s="27" t="s">
        <v>42</v>
      </c>
      <c r="I20" s="51" t="s">
        <v>770</v>
      </c>
      <c r="J20" s="30">
        <f t="shared" si="3"/>
        <v>12.875</v>
      </c>
      <c r="K20" s="31">
        <f t="shared" si="4"/>
        <v>52.4375</v>
      </c>
      <c r="L20" s="32" t="str">
        <f t="shared" si="0"/>
        <v>JO57XJ</v>
      </c>
      <c r="M20" s="33">
        <f t="shared" si="5"/>
        <v>11.958333333333332</v>
      </c>
      <c r="N20" s="33">
        <f t="shared" si="6"/>
        <v>57.395833333333336</v>
      </c>
      <c r="O20" s="10">
        <f t="shared" si="7"/>
        <v>0.8424132142623957</v>
      </c>
      <c r="P20" s="10">
        <f t="shared" si="8"/>
        <v>0.7926888127067683</v>
      </c>
      <c r="Q20" s="10">
        <f t="shared" si="9"/>
        <v>0.5388320484493281</v>
      </c>
      <c r="R20" s="10">
        <f t="shared" si="10"/>
        <v>0.6096264808959122</v>
      </c>
      <c r="S20" s="10">
        <f t="shared" si="11"/>
        <v>0.999872021105574</v>
      </c>
      <c r="T20" s="10">
        <f t="shared" si="12"/>
        <v>0.9962157768005993</v>
      </c>
      <c r="U20" s="10">
        <f t="shared" si="13"/>
        <v>0.08702427632613796</v>
      </c>
      <c r="V20" s="10">
        <f t="shared" si="14"/>
        <v>0.0869144755123024</v>
      </c>
      <c r="W20" s="10">
        <f t="shared" si="15"/>
        <v>-0.993684211054406</v>
      </c>
      <c r="X20" s="11">
        <f t="shared" si="16"/>
        <v>173.55711654057083</v>
      </c>
    </row>
    <row r="21" spans="1:24" ht="15">
      <c r="A21" s="24">
        <v>432.449</v>
      </c>
      <c r="B21" s="41" t="s">
        <v>349</v>
      </c>
      <c r="C21" s="25" t="s">
        <v>350</v>
      </c>
      <c r="D21" s="26">
        <f>IF(AND(M21&gt;J21,X21&lt;180),SUM(360,-X21),X21)</f>
        <v>270.63182038794804</v>
      </c>
      <c r="E21" s="26">
        <f>PRODUCT(6371,ACOS(SUM(PRODUCT(COS(PRODUCT(PI()/180,N21)),COS(PRODUCT(PI()/180,K21)),COS(PRODUCT(PI()/180,SUM(J21,-M21)))),PRODUCT(SIN(PRODUCT(PI()/180,N21)),SIN(PRODUCT(PI()/180,K21))))))</f>
        <v>89.87126372358969</v>
      </c>
      <c r="F21" s="27">
        <v>10</v>
      </c>
      <c r="G21" s="28" t="s">
        <v>351</v>
      </c>
      <c r="H21" s="27" t="s">
        <v>42</v>
      </c>
      <c r="I21" s="39" t="s">
        <v>761</v>
      </c>
      <c r="J21" s="30">
        <f>SUM(SUM(-180,PRODUCT(2,SUM(CODE(MID(C21,1,1)),-65),10)),PRODUCT((SUM(CODE(MID(C21,3,1)),-48)),2),PRODUCT(SUM(CODE(MID(C21,5,1)),-65),1/12),1/24)</f>
        <v>10.458333333333332</v>
      </c>
      <c r="K21" s="31">
        <f>SUM(SUM(-90,PRODUCT(SUM(CODE(MID(C21,2,1)),-65),10)),SUM(CODE(MID(C21,4,1)),-48),PRODUCT(SUM(CODE(RIGHT(C21,1)),-65),1/24),1/48)</f>
        <v>57.395833333333336</v>
      </c>
      <c r="L21" s="32" t="str">
        <f t="shared" si="0"/>
        <v>JO57XJ</v>
      </c>
      <c r="M21" s="33">
        <f t="shared" si="5"/>
        <v>11.958333333333332</v>
      </c>
      <c r="N21" s="33">
        <f>SUM(SUM(-90,PRODUCT(SUM(CODE(MID(L21,2,1)),-65),10)),SUM(CODE(MID(L21,4,1)),-48),PRODUCT(SUM(CODE(RIGHT(L21,1)),-65),1/24),1/48)</f>
        <v>57.395833333333336</v>
      </c>
      <c r="O21" s="10">
        <f t="shared" si="7"/>
        <v>0.8424132142623957</v>
      </c>
      <c r="P21" s="10">
        <f>SIN(PRODUCT(PI()/180,K21))</f>
        <v>0.8424132142623957</v>
      </c>
      <c r="Q21" s="10">
        <f>COS(PRODUCT(PI()/180,N21))</f>
        <v>0.5388320484493281</v>
      </c>
      <c r="R21" s="10">
        <f>COS(PRODUCT(PI()/180,K21))</f>
        <v>0.5388320484493281</v>
      </c>
      <c r="S21" s="10">
        <f>COS(PRODUCT(PI()/180,SUM(J21,-M21)))</f>
        <v>0.9996573249755573</v>
      </c>
      <c r="T21" s="10">
        <f>SUM(PRODUCT(P21,O21),PRODUCT(R21,Q21,S21))</f>
        <v>0.9999005077414781</v>
      </c>
      <c r="U21" s="10">
        <f t="shared" si="13"/>
        <v>0.014106304147479154</v>
      </c>
      <c r="V21" s="10">
        <f t="shared" si="14"/>
        <v>0.014105836321689755</v>
      </c>
      <c r="W21" s="10">
        <f>PRODUCT(SUM(P21,-PRODUCT(O21,T21)),PRODUCT(1/Q21,1/V21))</f>
        <v>0.01102712256039457</v>
      </c>
      <c r="X21" s="11">
        <f>IF(J21=M21,IF(K21&gt;N21,0,180),PRODUCT(180,1/PI(),ACOS(W21)))</f>
        <v>89.36817961205195</v>
      </c>
    </row>
    <row r="22" spans="1:24" ht="13.5">
      <c r="A22" s="24">
        <v>432.455</v>
      </c>
      <c r="B22" s="25" t="s">
        <v>391</v>
      </c>
      <c r="C22" s="25" t="s">
        <v>392</v>
      </c>
      <c r="D22" s="26">
        <f t="shared" si="1"/>
        <v>27.47710424608058</v>
      </c>
      <c r="E22" s="26">
        <f t="shared" si="2"/>
        <v>712.6489252655772</v>
      </c>
      <c r="F22" s="27">
        <v>50</v>
      </c>
      <c r="G22" s="35" t="s">
        <v>282</v>
      </c>
      <c r="H22" s="27" t="s">
        <v>42</v>
      </c>
      <c r="I22" s="34"/>
      <c r="J22" s="30">
        <f t="shared" si="3"/>
        <v>18.458333333333336</v>
      </c>
      <c r="K22" s="31">
        <f t="shared" si="4"/>
        <v>62.9375</v>
      </c>
      <c r="L22" s="32" t="str">
        <f aca="true" t="shared" si="17" ref="L22:L75">G$1</f>
        <v>JO57XJ</v>
      </c>
      <c r="M22" s="33">
        <f t="shared" si="5"/>
        <v>11.958333333333332</v>
      </c>
      <c r="N22" s="33">
        <f t="shared" si="6"/>
        <v>57.395833333333336</v>
      </c>
      <c r="O22" s="10">
        <f t="shared" si="7"/>
        <v>0.8424132142623957</v>
      </c>
      <c r="P22" s="10">
        <f t="shared" si="8"/>
        <v>0.8905107673649696</v>
      </c>
      <c r="Q22" s="10">
        <f t="shared" si="9"/>
        <v>0.5388320484493281</v>
      </c>
      <c r="R22" s="10">
        <f t="shared" si="10"/>
        <v>0.45496216678648466</v>
      </c>
      <c r="S22" s="10">
        <f t="shared" si="11"/>
        <v>0.9935718556765875</v>
      </c>
      <c r="T22" s="10">
        <f t="shared" si="12"/>
        <v>0.9937503861812846</v>
      </c>
      <c r="U22" s="10">
        <f t="shared" si="13"/>
        <v>0.11185825227838286</v>
      </c>
      <c r="V22" s="10">
        <f t="shared" si="14"/>
        <v>0.11162513142006886</v>
      </c>
      <c r="W22" s="10">
        <f t="shared" si="15"/>
        <v>0.8871952800026002</v>
      </c>
      <c r="X22" s="11">
        <f t="shared" si="16"/>
        <v>27.47710424608058</v>
      </c>
    </row>
    <row r="23" spans="1:24" ht="15">
      <c r="A23" s="24">
        <v>432.46</v>
      </c>
      <c r="B23" s="41" t="s">
        <v>805</v>
      </c>
      <c r="C23" s="25" t="s">
        <v>352</v>
      </c>
      <c r="D23" s="26">
        <f t="shared" si="1"/>
        <v>38.12396814466019</v>
      </c>
      <c r="E23" s="26">
        <f t="shared" si="2"/>
        <v>275.72362234248453</v>
      </c>
      <c r="F23" s="27">
        <v>50</v>
      </c>
      <c r="G23" s="35"/>
      <c r="H23" s="27" t="s">
        <v>42</v>
      </c>
      <c r="I23" s="39" t="s">
        <v>1066</v>
      </c>
      <c r="J23" s="30">
        <f t="shared" si="3"/>
        <v>14.958333333333332</v>
      </c>
      <c r="K23" s="31">
        <f t="shared" si="4"/>
        <v>59.3125</v>
      </c>
      <c r="L23" s="32" t="str">
        <f t="shared" si="0"/>
        <v>JO57XJ</v>
      </c>
      <c r="M23" s="33">
        <f t="shared" si="5"/>
        <v>11.958333333333332</v>
      </c>
      <c r="N23" s="33">
        <f t="shared" si="6"/>
        <v>57.395833333333336</v>
      </c>
      <c r="O23" s="10">
        <f t="shared" si="7"/>
        <v>0.8424132142623957</v>
      </c>
      <c r="P23" s="10">
        <f t="shared" si="8"/>
        <v>0.8599636343191515</v>
      </c>
      <c r="Q23" s="10">
        <f t="shared" si="9"/>
        <v>0.5388320484493281</v>
      </c>
      <c r="R23" s="10">
        <f t="shared" si="10"/>
        <v>0.5103553150978216</v>
      </c>
      <c r="S23" s="10">
        <f t="shared" si="11"/>
        <v>0.9986295347545738</v>
      </c>
      <c r="T23" s="10">
        <f t="shared" si="12"/>
        <v>0.9990636570203677</v>
      </c>
      <c r="U23" s="10">
        <f t="shared" si="13"/>
        <v>0.043277919061761816</v>
      </c>
      <c r="V23" s="10">
        <f t="shared" si="14"/>
        <v>0.04326441055982484</v>
      </c>
      <c r="W23" s="10">
        <f t="shared" si="15"/>
        <v>0.7866768327913225</v>
      </c>
      <c r="X23" s="11">
        <f t="shared" si="16"/>
        <v>38.12396814466019</v>
      </c>
    </row>
    <row r="24" spans="1:24" ht="13.5">
      <c r="A24" s="24">
        <v>432.466</v>
      </c>
      <c r="B24" s="25" t="s">
        <v>433</v>
      </c>
      <c r="C24" s="25" t="s">
        <v>434</v>
      </c>
      <c r="D24" s="26">
        <f t="shared" si="1"/>
        <v>143.51575738588483</v>
      </c>
      <c r="E24" s="26">
        <f t="shared" si="2"/>
        <v>312.02771908921454</v>
      </c>
      <c r="F24" s="27">
        <v>30</v>
      </c>
      <c r="G24" s="28" t="s">
        <v>435</v>
      </c>
      <c r="H24" s="27" t="s">
        <v>42</v>
      </c>
      <c r="I24" s="39" t="s">
        <v>436</v>
      </c>
      <c r="J24" s="30">
        <f t="shared" si="3"/>
        <v>14.875</v>
      </c>
      <c r="K24" s="31">
        <f t="shared" si="4"/>
        <v>55.10416666666667</v>
      </c>
      <c r="L24" s="32" t="str">
        <f t="shared" si="17"/>
        <v>JO57XJ</v>
      </c>
      <c r="M24" s="33">
        <f t="shared" si="5"/>
        <v>11.958333333333332</v>
      </c>
      <c r="N24" s="33">
        <f t="shared" si="6"/>
        <v>57.395833333333336</v>
      </c>
      <c r="O24" s="10">
        <f t="shared" si="7"/>
        <v>0.8424132142623957</v>
      </c>
      <c r="P24" s="10">
        <f t="shared" si="8"/>
        <v>0.8201934813271057</v>
      </c>
      <c r="Q24" s="10">
        <f t="shared" si="9"/>
        <v>0.5388320484493281</v>
      </c>
      <c r="R24" s="10">
        <f t="shared" si="10"/>
        <v>0.5720862288051712</v>
      </c>
      <c r="S24" s="10">
        <f t="shared" si="11"/>
        <v>0.9987045980408904</v>
      </c>
      <c r="T24" s="10">
        <f t="shared" si="12"/>
        <v>0.998800902950352</v>
      </c>
      <c r="U24" s="10">
        <f t="shared" si="13"/>
        <v>0.04897625476208045</v>
      </c>
      <c r="V24" s="10">
        <f t="shared" si="14"/>
        <v>0.048956677435888364</v>
      </c>
      <c r="W24" s="10">
        <f t="shared" si="15"/>
        <v>-0.8040204173461922</v>
      </c>
      <c r="X24" s="11">
        <f t="shared" si="16"/>
        <v>143.51575738588483</v>
      </c>
    </row>
    <row r="25" spans="1:24" ht="15">
      <c r="A25" s="24">
        <v>432.471</v>
      </c>
      <c r="B25" s="41" t="s">
        <v>258</v>
      </c>
      <c r="C25" s="25" t="s">
        <v>1041</v>
      </c>
      <c r="D25" s="26">
        <f>IF(AND(M25&gt;J25,X25&lt;180),SUM(360,-X25),X25)</f>
        <v>181.44155326466392</v>
      </c>
      <c r="E25" s="26">
        <f>PRODUCT(6371,ACOS(SUM(PRODUCT(COS(PRODUCT(PI()/180,N25)),COS(PRODUCT(PI()/180,K25)),COS(PRODUCT(PI()/180,SUM(J25,-M25)))),PRODUCT(SIN(PRODUCT(PI()/180,N25)),SIN(PRODUCT(PI()/180,K25))))))</f>
        <v>208.55330122726366</v>
      </c>
      <c r="F25" s="27" t="s">
        <v>347</v>
      </c>
      <c r="G25" s="28" t="s">
        <v>463</v>
      </c>
      <c r="H25" s="27" t="s">
        <v>464</v>
      </c>
      <c r="I25" s="39" t="s">
        <v>1037</v>
      </c>
      <c r="J25" s="30">
        <f>SUM(SUM(-180,PRODUCT(2,SUM(CODE(MID(C25,1,1)),-65),10)),PRODUCT((SUM(CODE(MID(C25,3,1)),-48)),2),PRODUCT(SUM(CODE(MID(C25,5,1)),-65),1/12),1/24)</f>
        <v>11.875</v>
      </c>
      <c r="K25" s="31">
        <f>SUM(SUM(-90,PRODUCT(SUM(CODE(MID(C25,2,1)),-65),10)),SUM(CODE(MID(C25,4,1)),-48),PRODUCT(SUM(CODE(RIGHT(C25,1)),-65),1/24),1/48)</f>
        <v>55.520833333333336</v>
      </c>
      <c r="L25" s="32" t="str">
        <f t="shared" si="0"/>
        <v>JO57XJ</v>
      </c>
      <c r="M25" s="33">
        <f>SUM(SUM(-180,PRODUCT(2,SUM(CODE(MID(L25,1,1)),-65),10)),PRODUCT((SUM(CODE(MID(L25,3,1)),-48)),2),PRODUCT(SUM(CODE(MID(L25,5,1)),-65),1/12),1/24)</f>
        <v>11.958333333333332</v>
      </c>
      <c r="N25" s="33">
        <f>SUM(SUM(-90,PRODUCT(SUM(CODE(MID(L25,2,1)),-65),10)),SUM(CODE(MID(L25,4,1)),-48),PRODUCT(SUM(CODE(RIGHT(L25,1)),-65),1/24),1/48)</f>
        <v>57.395833333333336</v>
      </c>
      <c r="O25" s="10">
        <f>SIN(PRODUCT(PI()/180,N25))</f>
        <v>0.8424132142623957</v>
      </c>
      <c r="P25" s="10">
        <f>SIN(PRODUCT(PI()/180,K25))</f>
        <v>0.8243320852571636</v>
      </c>
      <c r="Q25" s="10">
        <f>COS(PRODUCT(PI()/180,N25))</f>
        <v>0.5388320484493281</v>
      </c>
      <c r="R25" s="10">
        <f>COS(PRODUCT(PI()/180,K25))</f>
        <v>0.5661065387500628</v>
      </c>
      <c r="S25" s="10">
        <f>COS(PRODUCT(PI()/180,SUM(J25,-M25)))</f>
        <v>0.9999989423008122</v>
      </c>
      <c r="T25" s="10">
        <f>SUM(PRODUCT(P25,O25),PRODUCT(R25,Q25,S25))</f>
        <v>0.9994642648396703</v>
      </c>
      <c r="U25" s="10">
        <f>ACOS(T25)</f>
        <v>0.032734782801328466</v>
      </c>
      <c r="V25" s="10">
        <f>SIN(U25)</f>
        <v>0.03272893686781367</v>
      </c>
      <c r="W25" s="10">
        <f>PRODUCT(SUM(P25,-PRODUCT(O25,T25)),PRODUCT(1/Q25,1/V25))</f>
        <v>-0.9996835076495547</v>
      </c>
      <c r="X25" s="11">
        <f>IF(J25=M25,IF(K25&gt;N25,0,180),PRODUCT(180,1/PI(),ACOS(W25)))</f>
        <v>178.55844673533608</v>
      </c>
    </row>
    <row r="26" spans="1:24" ht="13.5">
      <c r="A26" s="24">
        <v>432.475</v>
      </c>
      <c r="B26" s="49" t="s">
        <v>353</v>
      </c>
      <c r="C26" s="25" t="s">
        <v>603</v>
      </c>
      <c r="D26" s="26">
        <f t="shared" si="1"/>
        <v>73.62704418600468</v>
      </c>
      <c r="E26" s="26">
        <f t="shared" si="2"/>
        <v>622.2274810551862</v>
      </c>
      <c r="F26" s="27">
        <v>50</v>
      </c>
      <c r="G26" s="28" t="s">
        <v>354</v>
      </c>
      <c r="H26" s="27" t="s">
        <v>42</v>
      </c>
      <c r="I26" s="39" t="s">
        <v>777</v>
      </c>
      <c r="J26" s="30">
        <f t="shared" si="3"/>
        <v>22.291666666666668</v>
      </c>
      <c r="K26" s="31">
        <f t="shared" si="4"/>
        <v>58.5625</v>
      </c>
      <c r="L26" s="32" t="str">
        <f t="shared" si="0"/>
        <v>JO57XJ</v>
      </c>
      <c r="M26" s="33">
        <f t="shared" si="5"/>
        <v>11.958333333333332</v>
      </c>
      <c r="N26" s="33">
        <f t="shared" si="6"/>
        <v>57.395833333333336</v>
      </c>
      <c r="O26" s="10">
        <f t="shared" si="7"/>
        <v>0.8424132142623957</v>
      </c>
      <c r="P26" s="10">
        <f t="shared" si="8"/>
        <v>0.853209614476017</v>
      </c>
      <c r="Q26" s="10">
        <f t="shared" si="9"/>
        <v>0.5388320484493281</v>
      </c>
      <c r="R26" s="10">
        <f t="shared" si="10"/>
        <v>0.5215681678991602</v>
      </c>
      <c r="S26" s="10">
        <f t="shared" si="11"/>
        <v>0.9837808485225588</v>
      </c>
      <c r="T26" s="10">
        <f t="shared" si="12"/>
        <v>0.9952345059613792</v>
      </c>
      <c r="U26" s="10">
        <f t="shared" si="13"/>
        <v>0.09766559112465645</v>
      </c>
      <c r="V26" s="10">
        <f t="shared" si="14"/>
        <v>0.09751040018279841</v>
      </c>
      <c r="W26" s="10">
        <f t="shared" si="15"/>
        <v>0.281888619532974</v>
      </c>
      <c r="X26" s="11">
        <f t="shared" si="16"/>
        <v>73.62704418600468</v>
      </c>
    </row>
    <row r="27" spans="1:24" ht="15">
      <c r="A27" s="24">
        <v>432.48</v>
      </c>
      <c r="B27" s="42" t="s">
        <v>363</v>
      </c>
      <c r="C27" s="25" t="s">
        <v>565</v>
      </c>
      <c r="D27" s="26">
        <f t="shared" si="1"/>
        <v>335.28074410865673</v>
      </c>
      <c r="E27" s="26">
        <f t="shared" si="2"/>
        <v>205.06719513431628</v>
      </c>
      <c r="F27" s="27">
        <v>50</v>
      </c>
      <c r="G27" s="28" t="s">
        <v>364</v>
      </c>
      <c r="H27" s="27">
        <v>180</v>
      </c>
      <c r="I27" s="39" t="s">
        <v>1067</v>
      </c>
      <c r="J27" s="30">
        <f t="shared" si="3"/>
        <v>10.458333333333332</v>
      </c>
      <c r="K27" s="31">
        <f t="shared" si="4"/>
        <v>59.0625</v>
      </c>
      <c r="L27" s="32" t="str">
        <f t="shared" si="0"/>
        <v>JO57XJ</v>
      </c>
      <c r="M27" s="33">
        <f t="shared" si="5"/>
        <v>11.958333333333332</v>
      </c>
      <c r="N27" s="33">
        <f t="shared" si="6"/>
        <v>57.395833333333336</v>
      </c>
      <c r="O27" s="10">
        <f t="shared" si="7"/>
        <v>0.8424132142623957</v>
      </c>
      <c r="P27" s="10">
        <f t="shared" si="8"/>
        <v>0.8577286100002721</v>
      </c>
      <c r="Q27" s="10">
        <f t="shared" si="9"/>
        <v>0.5388320484493281</v>
      </c>
      <c r="R27" s="10">
        <f t="shared" si="10"/>
        <v>0.5141027441932217</v>
      </c>
      <c r="S27" s="10">
        <f t="shared" si="11"/>
        <v>0.9996573249755573</v>
      </c>
      <c r="T27" s="10">
        <f t="shared" si="12"/>
        <v>0.9994820239483908</v>
      </c>
      <c r="U27" s="10">
        <f t="shared" si="13"/>
        <v>0.03218759929906079</v>
      </c>
      <c r="V27" s="10">
        <f t="shared" si="14"/>
        <v>0.03218204163859617</v>
      </c>
      <c r="W27" s="10">
        <f t="shared" si="15"/>
        <v>0.9083676899971163</v>
      </c>
      <c r="X27" s="11">
        <f t="shared" si="16"/>
        <v>24.71925589134327</v>
      </c>
    </row>
    <row r="28" spans="1:24" ht="13.5">
      <c r="A28" s="24">
        <v>432.488</v>
      </c>
      <c r="B28" s="25" t="s">
        <v>898</v>
      </c>
      <c r="C28" s="25" t="s">
        <v>899</v>
      </c>
      <c r="D28" s="26">
        <f>IF(AND(M28&gt;J28,X28&lt;180),SUM(360,-X28),X28)</f>
        <v>200.52851583099854</v>
      </c>
      <c r="E28" s="26">
        <f>PRODUCT(6371,ACOS(SUM(PRODUCT(COS(PRODUCT(PI()/180,N28)),COS(PRODUCT(PI()/180,K28)),COS(PRODUCT(PI()/180,SUM(J28,-M28)))),PRODUCT(SIN(PRODUCT(PI()/180,N28)),SIN(PRODUCT(PI()/180,K28))))))</f>
        <v>788.223745388362</v>
      </c>
      <c r="J28" s="30">
        <f>SUM(SUM(-180,PRODUCT(2,SUM(CODE(MID(C28,1,1)),-65),10)),PRODUCT((SUM(CODE(MID(C28,3,1)),-48)),2),PRODUCT(SUM(CODE(MID(C28,5,1)),-65),1/12),1/24)</f>
        <v>8.041666666666666</v>
      </c>
      <c r="K28" s="31">
        <f>SUM(SUM(-90,PRODUCT(SUM(CODE(MID(C28,2,1)),-65),10)),SUM(CODE(MID(C28,4,1)),-48),PRODUCT(SUM(CODE(RIGHT(C28,1)),-65),1/24),1/48)</f>
        <v>50.6875</v>
      </c>
      <c r="L28" s="32" t="str">
        <f>G$1</f>
        <v>JO57XJ</v>
      </c>
      <c r="M28" s="33">
        <f t="shared" si="5"/>
        <v>11.958333333333332</v>
      </c>
      <c r="N28" s="33">
        <f>SUM(SUM(-90,PRODUCT(SUM(CODE(MID(L28,2,1)),-65),10)),SUM(CODE(MID(L28,4,1)),-48),PRODUCT(SUM(CODE(RIGHT(L28,1)),-65),1/24),1/48)</f>
        <v>57.395833333333336</v>
      </c>
      <c r="O28" s="10">
        <f t="shared" si="7"/>
        <v>0.8424132142623957</v>
      </c>
      <c r="P28" s="10">
        <f>SIN(PRODUCT(PI()/180,K28))</f>
        <v>0.7737020090409892</v>
      </c>
      <c r="Q28" s="10">
        <f>COS(PRODUCT(PI()/180,N28))</f>
        <v>0.5388320484493281</v>
      </c>
      <c r="R28" s="10">
        <f>COS(PRODUCT(PI()/180,K28))</f>
        <v>0.6335496832971642</v>
      </c>
      <c r="S28" s="10">
        <f>COS(PRODUCT(PI()/180,SUM(J28,-M28)))</f>
        <v>0.9976644517798197</v>
      </c>
      <c r="T28" s="10">
        <f>SUM(PRODUCT(P28,O28),PRODUCT(R28,Q28,S28))</f>
        <v>0.9923563678132736</v>
      </c>
      <c r="U28" s="10">
        <f t="shared" si="13"/>
        <v>0.12372056904541862</v>
      </c>
      <c r="V28" s="10">
        <f t="shared" si="14"/>
        <v>0.12340518328030942</v>
      </c>
      <c r="W28" s="10">
        <f>PRODUCT(SUM(P28,-PRODUCT(O28,T28)),PRODUCT(1/Q28,1/V28))</f>
        <v>-0.9364977767369349</v>
      </c>
      <c r="X28" s="11">
        <f>IF(J28=M28,IF(K28&gt;N28,0,180),PRODUCT(180,1/PI(),ACOS(W28)))</f>
        <v>159.47148416900146</v>
      </c>
    </row>
    <row r="29" spans="1:24" ht="15">
      <c r="A29" s="24">
        <v>432.489</v>
      </c>
      <c r="B29" s="42" t="s">
        <v>479</v>
      </c>
      <c r="C29" s="25" t="s">
        <v>480</v>
      </c>
      <c r="D29" s="26">
        <f>IF(AND(M29&gt;J29,X29&lt;180),SUM(360,-X29),X29)</f>
        <v>157.0230156600392</v>
      </c>
      <c r="E29" s="26">
        <f>PRODUCT(6371,ACOS(SUM(PRODUCT(COS(PRODUCT(PI()/180,N29)),COS(PRODUCT(PI()/180,K29)),COS(PRODUCT(PI()/180,SUM(J29,-M29)))),PRODUCT(SIN(PRODUCT(PI()/180,N29)),SIN(PRODUCT(PI()/180,K29))))))</f>
        <v>200.5188363653137</v>
      </c>
      <c r="F29" s="27">
        <v>40</v>
      </c>
      <c r="G29" s="35" t="s">
        <v>354</v>
      </c>
      <c r="H29" s="27" t="s">
        <v>42</v>
      </c>
      <c r="I29" s="39" t="s">
        <v>1039</v>
      </c>
      <c r="J29" s="30">
        <f>SUM(SUM(-180,PRODUCT(2,SUM(CODE(MID(C29,1,1)),-65),10)),PRODUCT((SUM(CODE(MID(C29,3,1)),-48)),2),PRODUCT(SUM(CODE(MID(C29,5,1)),-65),1/12),1/24)</f>
        <v>13.208333333333332</v>
      </c>
      <c r="K29" s="31">
        <f>SUM(SUM(-90,PRODUCT(SUM(CODE(MID(C29,2,1)),-65),10)),SUM(CODE(MID(C29,4,1)),-48),PRODUCT(SUM(CODE(RIGHT(C29,1)),-65),1/24),1/48)</f>
        <v>55.72916666666667</v>
      </c>
      <c r="L29" s="32" t="str">
        <f t="shared" si="0"/>
        <v>JO57XJ</v>
      </c>
      <c r="M29" s="33">
        <f>SUM(SUM(-180,PRODUCT(2,SUM(CODE(MID(L29,1,1)),-65),10)),PRODUCT((SUM(CODE(MID(L29,3,1)),-48)),2),PRODUCT(SUM(CODE(MID(L29,5,1)),-65),1/12),1/24)</f>
        <v>11.958333333333332</v>
      </c>
      <c r="N29" s="33">
        <f>SUM(SUM(-90,PRODUCT(SUM(CODE(MID(L29,2,1)),-65),10)),SUM(CODE(MID(L29,4,1)),-48),PRODUCT(SUM(CODE(RIGHT(L29,1)),-65),1/24),1/48)</f>
        <v>57.395833333333336</v>
      </c>
      <c r="O29" s="10">
        <f>SIN(PRODUCT(PI()/180,N29))</f>
        <v>0.8424132142623957</v>
      </c>
      <c r="P29" s="10">
        <f>SIN(PRODUCT(PI()/180,K29))</f>
        <v>0.8263850528424256</v>
      </c>
      <c r="Q29" s="10">
        <f>COS(PRODUCT(PI()/180,N29))</f>
        <v>0.5388320484493281</v>
      </c>
      <c r="R29" s="10">
        <f>COS(PRODUCT(PI()/180,K29))</f>
        <v>0.563105446997826</v>
      </c>
      <c r="S29" s="10">
        <f>COS(PRODUCT(PI()/180,SUM(J29,-M29)))</f>
        <v>0.9997620270799091</v>
      </c>
      <c r="T29" s="10">
        <f>SUM(PRODUCT(P29,O29),PRODUCT(R29,Q29,S29))</f>
        <v>0.99950474451453</v>
      </c>
      <c r="U29" s="10">
        <f>ACOS(T29)</f>
        <v>0.03147368330957678</v>
      </c>
      <c r="V29" s="10">
        <f>SIN(U29)</f>
        <v>0.03146848729990306</v>
      </c>
      <c r="W29" s="10">
        <f>PRODUCT(SUM(P29,-PRODUCT(O29,T29)),PRODUCT(1/Q29,1/V29))</f>
        <v>-0.9206617355029376</v>
      </c>
      <c r="X29" s="11">
        <f>IF(J29=M29,IF(K29&gt;N29,0,180),PRODUCT(180,1/PI(),ACOS(W29)))</f>
        <v>157.0230156600392</v>
      </c>
    </row>
    <row r="30" spans="1:24" ht="13.5">
      <c r="A30" s="24">
        <v>432.49</v>
      </c>
      <c r="B30" s="25" t="s">
        <v>404</v>
      </c>
      <c r="C30" s="25" t="s">
        <v>405</v>
      </c>
      <c r="D30" s="26">
        <f t="shared" si="1"/>
        <v>47.95203991558511</v>
      </c>
      <c r="E30" s="26">
        <f t="shared" si="2"/>
        <v>1058.929739563933</v>
      </c>
      <c r="F30" s="27">
        <v>15</v>
      </c>
      <c r="G30" s="35" t="s">
        <v>406</v>
      </c>
      <c r="H30" s="27">
        <v>225</v>
      </c>
      <c r="I30" s="34"/>
      <c r="J30" s="30">
        <f t="shared" si="3"/>
        <v>27.625</v>
      </c>
      <c r="K30" s="31">
        <f t="shared" si="4"/>
        <v>62.9375</v>
      </c>
      <c r="L30" s="32" t="str">
        <f t="shared" si="0"/>
        <v>JO57XJ</v>
      </c>
      <c r="M30" s="33">
        <f t="shared" si="5"/>
        <v>11.958333333333332</v>
      </c>
      <c r="N30" s="33">
        <f t="shared" si="6"/>
        <v>57.395833333333336</v>
      </c>
      <c r="O30" s="10">
        <f t="shared" si="7"/>
        <v>0.8424132142623957</v>
      </c>
      <c r="P30" s="10">
        <f t="shared" si="8"/>
        <v>0.8905107673649696</v>
      </c>
      <c r="Q30" s="10">
        <f t="shared" si="9"/>
        <v>0.5388320484493281</v>
      </c>
      <c r="R30" s="10">
        <f t="shared" si="10"/>
        <v>0.45496216678648466</v>
      </c>
      <c r="S30" s="10">
        <f t="shared" si="11"/>
        <v>0.9628490124574376</v>
      </c>
      <c r="T30" s="10">
        <f t="shared" si="12"/>
        <v>0.9862187365810098</v>
      </c>
      <c r="U30" s="10">
        <f t="shared" si="13"/>
        <v>0.16621091501552865</v>
      </c>
      <c r="V30" s="10">
        <f t="shared" si="14"/>
        <v>0.16544667907382365</v>
      </c>
      <c r="W30" s="10">
        <f t="shared" si="15"/>
        <v>0.6697524297008366</v>
      </c>
      <c r="X30" s="11">
        <f t="shared" si="16"/>
        <v>47.95203991558511</v>
      </c>
    </row>
    <row r="31" spans="1:24" ht="13.5">
      <c r="A31" s="24">
        <v>432.8</v>
      </c>
      <c r="B31" s="25" t="s">
        <v>355</v>
      </c>
      <c r="C31" s="25" t="s">
        <v>356</v>
      </c>
      <c r="D31" s="26">
        <f t="shared" si="1"/>
        <v>190.04726594473746</v>
      </c>
      <c r="E31" s="26">
        <f t="shared" si="2"/>
        <v>779.1814320169982</v>
      </c>
      <c r="F31" s="27">
        <v>1</v>
      </c>
      <c r="G31" s="28" t="s">
        <v>357</v>
      </c>
      <c r="H31" s="27" t="s">
        <v>358</v>
      </c>
      <c r="J31" s="30">
        <f t="shared" si="3"/>
        <v>10.041666666666666</v>
      </c>
      <c r="K31" s="31">
        <f t="shared" si="4"/>
        <v>50.47916666666667</v>
      </c>
      <c r="L31" s="32" t="str">
        <f t="shared" si="0"/>
        <v>JO57XJ</v>
      </c>
      <c r="M31" s="33">
        <f t="shared" si="5"/>
        <v>11.958333333333332</v>
      </c>
      <c r="N31" s="33">
        <f t="shared" si="6"/>
        <v>57.395833333333336</v>
      </c>
      <c r="O31" s="10">
        <f t="shared" si="7"/>
        <v>0.8424132142623957</v>
      </c>
      <c r="P31" s="10">
        <f t="shared" si="8"/>
        <v>0.7713932478160547</v>
      </c>
      <c r="Q31" s="10">
        <f t="shared" si="9"/>
        <v>0.5388320484493281</v>
      </c>
      <c r="R31" s="10">
        <f t="shared" si="10"/>
        <v>0.636358748838891</v>
      </c>
      <c r="S31" s="10">
        <f t="shared" si="11"/>
        <v>0.9994405292067293</v>
      </c>
      <c r="T31" s="10">
        <f t="shared" si="12"/>
        <v>0.9925305163251124</v>
      </c>
      <c r="U31" s="10">
        <f t="shared" si="13"/>
        <v>0.1223012764113951</v>
      </c>
      <c r="V31" s="10">
        <f t="shared" si="14"/>
        <v>0.12199661537684504</v>
      </c>
      <c r="W31" s="10">
        <f t="shared" si="15"/>
        <v>-0.984664167497625</v>
      </c>
      <c r="X31" s="11">
        <f t="shared" si="16"/>
        <v>169.95273405526254</v>
      </c>
    </row>
    <row r="32" spans="1:24" ht="13.5">
      <c r="A32" s="24">
        <v>432.8</v>
      </c>
      <c r="B32" s="25" t="s">
        <v>359</v>
      </c>
      <c r="C32" s="25" t="s">
        <v>360</v>
      </c>
      <c r="D32" s="26">
        <f t="shared" si="1"/>
        <v>165.23761313730947</v>
      </c>
      <c r="E32" s="26">
        <f t="shared" si="2"/>
        <v>1075.4555255704477</v>
      </c>
      <c r="F32" s="27">
        <v>2</v>
      </c>
      <c r="J32" s="30">
        <f t="shared" si="3"/>
        <v>15.625</v>
      </c>
      <c r="K32" s="31">
        <f t="shared" si="4"/>
        <v>47.97916666666667</v>
      </c>
      <c r="L32" s="32" t="str">
        <f t="shared" si="0"/>
        <v>JO57XJ</v>
      </c>
      <c r="M32" s="33">
        <f t="shared" si="5"/>
        <v>11.958333333333332</v>
      </c>
      <c r="N32" s="33">
        <f t="shared" si="6"/>
        <v>57.395833333333336</v>
      </c>
      <c r="O32" s="10">
        <f t="shared" si="7"/>
        <v>0.8424132142623957</v>
      </c>
      <c r="P32" s="10">
        <f t="shared" si="8"/>
        <v>0.7429014736019587</v>
      </c>
      <c r="Q32" s="10">
        <f t="shared" si="9"/>
        <v>0.5388320484493281</v>
      </c>
      <c r="R32" s="10">
        <f t="shared" si="10"/>
        <v>0.6694007772030433</v>
      </c>
      <c r="S32" s="10">
        <f t="shared" si="11"/>
        <v>0.9979529927660075</v>
      </c>
      <c r="T32" s="10">
        <f t="shared" si="12"/>
        <v>0.98578626583207</v>
      </c>
      <c r="U32" s="10">
        <f t="shared" si="13"/>
        <v>0.16880482272334763</v>
      </c>
      <c r="V32" s="10">
        <f t="shared" si="14"/>
        <v>0.16800427999566997</v>
      </c>
      <c r="W32" s="10">
        <f t="shared" si="15"/>
        <v>-0.9669908735283521</v>
      </c>
      <c r="X32" s="11">
        <f t="shared" si="16"/>
        <v>165.23761313730947</v>
      </c>
    </row>
    <row r="33" spans="1:24" ht="13.5">
      <c r="A33" s="24">
        <v>432.81</v>
      </c>
      <c r="B33" s="25" t="s">
        <v>361</v>
      </c>
      <c r="C33" s="25" t="s">
        <v>362</v>
      </c>
      <c r="D33" s="26">
        <f t="shared" si="1"/>
        <v>177.99090052426175</v>
      </c>
      <c r="E33" s="26">
        <f t="shared" si="2"/>
        <v>857.5652822357739</v>
      </c>
      <c r="F33" s="27">
        <v>1</v>
      </c>
      <c r="H33" s="27" t="s">
        <v>42</v>
      </c>
      <c r="J33" s="30">
        <f t="shared" si="3"/>
        <v>12.375</v>
      </c>
      <c r="K33" s="31">
        <f t="shared" si="4"/>
        <v>49.6875</v>
      </c>
      <c r="L33" s="32" t="str">
        <f t="shared" si="0"/>
        <v>JO57XJ</v>
      </c>
      <c r="M33" s="33">
        <f t="shared" si="5"/>
        <v>11.958333333333332</v>
      </c>
      <c r="N33" s="33">
        <f t="shared" si="6"/>
        <v>57.395833333333336</v>
      </c>
      <c r="O33" s="10">
        <f t="shared" si="7"/>
        <v>0.8424132142623957</v>
      </c>
      <c r="P33" s="10">
        <f t="shared" si="8"/>
        <v>0.7625272039063881</v>
      </c>
      <c r="Q33" s="10">
        <f t="shared" si="9"/>
        <v>0.5388320484493281</v>
      </c>
      <c r="R33" s="10">
        <f t="shared" si="10"/>
        <v>0.6469561525348574</v>
      </c>
      <c r="S33" s="10">
        <f t="shared" si="11"/>
        <v>0.9999735576321774</v>
      </c>
      <c r="T33" s="10">
        <f t="shared" si="12"/>
        <v>0.990954483904382</v>
      </c>
      <c r="U33" s="10">
        <f t="shared" si="13"/>
        <v>0.13460450199902274</v>
      </c>
      <c r="V33" s="10">
        <f t="shared" si="14"/>
        <v>0.13419840099568944</v>
      </c>
      <c r="W33" s="10">
        <f t="shared" si="15"/>
        <v>-0.9993852718236689</v>
      </c>
      <c r="X33" s="11">
        <f t="shared" si="16"/>
        <v>177.99090052426175</v>
      </c>
    </row>
    <row r="34" spans="1:24" ht="13.5">
      <c r="A34" s="24">
        <v>432.83</v>
      </c>
      <c r="B34" s="25" t="s">
        <v>365</v>
      </c>
      <c r="C34" s="25" t="s">
        <v>366</v>
      </c>
      <c r="D34" s="26">
        <f t="shared" si="1"/>
        <v>218.323351562198</v>
      </c>
      <c r="E34" s="26">
        <f t="shared" si="2"/>
        <v>1163.8640407104763</v>
      </c>
      <c r="J34" s="30">
        <f t="shared" si="3"/>
        <v>2.125</v>
      </c>
      <c r="K34" s="31">
        <f t="shared" si="4"/>
        <v>48.72916666666667</v>
      </c>
      <c r="L34" s="32" t="str">
        <f t="shared" si="0"/>
        <v>JO57XJ</v>
      </c>
      <c r="M34" s="33">
        <f t="shared" si="5"/>
        <v>11.958333333333332</v>
      </c>
      <c r="N34" s="33">
        <f t="shared" si="6"/>
        <v>57.395833333333336</v>
      </c>
      <c r="O34" s="10">
        <f t="shared" si="7"/>
        <v>0.8424132142623957</v>
      </c>
      <c r="P34" s="10">
        <f t="shared" si="8"/>
        <v>0.7516000128791729</v>
      </c>
      <c r="Q34" s="10">
        <f t="shared" si="9"/>
        <v>0.5388320484493281</v>
      </c>
      <c r="R34" s="10">
        <f t="shared" si="10"/>
        <v>0.6596191481756932</v>
      </c>
      <c r="S34" s="10">
        <f t="shared" si="11"/>
        <v>0.9853087078540094</v>
      </c>
      <c r="T34" s="10">
        <f t="shared" si="12"/>
        <v>0.9833600826057886</v>
      </c>
      <c r="U34" s="10">
        <f t="shared" si="13"/>
        <v>0.18268153205312765</v>
      </c>
      <c r="V34" s="10">
        <f t="shared" si="14"/>
        <v>0.18166713499567458</v>
      </c>
      <c r="W34" s="10">
        <f t="shared" si="15"/>
        <v>-0.7845237071995953</v>
      </c>
      <c r="X34" s="11">
        <f t="shared" si="16"/>
        <v>141.676648437802</v>
      </c>
    </row>
    <row r="35" spans="1:24" ht="13.5">
      <c r="A35" s="24">
        <v>432.83</v>
      </c>
      <c r="B35" s="25" t="s">
        <v>367</v>
      </c>
      <c r="C35" s="25" t="s">
        <v>368</v>
      </c>
      <c r="D35" s="26">
        <f t="shared" si="1"/>
        <v>311.3948367414918</v>
      </c>
      <c r="E35" s="26">
        <f t="shared" si="2"/>
        <v>513.8160847676334</v>
      </c>
      <c r="F35" s="27">
        <v>200</v>
      </c>
      <c r="G35" s="28" t="s">
        <v>140</v>
      </c>
      <c r="H35" s="27">
        <v>0</v>
      </c>
      <c r="J35" s="30">
        <f t="shared" si="3"/>
        <v>4.958333333333334</v>
      </c>
      <c r="K35" s="31">
        <f t="shared" si="4"/>
        <v>60.270833333333336</v>
      </c>
      <c r="L35" s="32" t="str">
        <f t="shared" si="0"/>
        <v>JO57XJ</v>
      </c>
      <c r="M35" s="33">
        <f t="shared" si="5"/>
        <v>11.958333333333332</v>
      </c>
      <c r="N35" s="33">
        <f t="shared" si="6"/>
        <v>57.395833333333336</v>
      </c>
      <c r="O35" s="10">
        <f t="shared" si="7"/>
        <v>0.8424132142623957</v>
      </c>
      <c r="P35" s="10">
        <f t="shared" si="8"/>
        <v>0.8683791865041638</v>
      </c>
      <c r="Q35" s="10">
        <f t="shared" si="9"/>
        <v>0.5388320484493281</v>
      </c>
      <c r="R35" s="10">
        <f t="shared" si="10"/>
        <v>0.49590078488178135</v>
      </c>
      <c r="S35" s="10">
        <f t="shared" si="11"/>
        <v>0.992546151641322</v>
      </c>
      <c r="T35" s="10">
        <f t="shared" si="12"/>
        <v>0.9967496152314285</v>
      </c>
      <c r="U35" s="10">
        <f t="shared" si="13"/>
        <v>0.08064920495489458</v>
      </c>
      <c r="V35" s="10">
        <f t="shared" si="14"/>
        <v>0.08056180568978899</v>
      </c>
      <c r="W35" s="10">
        <f t="shared" si="15"/>
        <v>0.6612442657335702</v>
      </c>
      <c r="X35" s="11">
        <f t="shared" si="16"/>
        <v>48.60516325850818</v>
      </c>
    </row>
    <row r="36" spans="1:24" ht="13.5">
      <c r="A36" s="24">
        <v>432.84</v>
      </c>
      <c r="B36" s="25" t="s">
        <v>369</v>
      </c>
      <c r="C36" s="25" t="s">
        <v>370</v>
      </c>
      <c r="D36" s="26">
        <f t="shared" si="1"/>
        <v>180.4211204062922</v>
      </c>
      <c r="E36" s="26">
        <f t="shared" si="2"/>
        <v>810.814689093633</v>
      </c>
      <c r="F36" s="27">
        <v>10</v>
      </c>
      <c r="H36" s="27" t="s">
        <v>42</v>
      </c>
      <c r="I36" s="51" t="s">
        <v>371</v>
      </c>
      <c r="J36" s="30">
        <f t="shared" si="3"/>
        <v>11.875</v>
      </c>
      <c r="K36" s="31">
        <f t="shared" si="4"/>
        <v>50.10416666666667</v>
      </c>
      <c r="L36" s="32" t="str">
        <f t="shared" si="0"/>
        <v>JO57XJ</v>
      </c>
      <c r="M36" s="33">
        <f t="shared" si="5"/>
        <v>11.958333333333332</v>
      </c>
      <c r="N36" s="33">
        <f t="shared" si="6"/>
        <v>57.395833333333336</v>
      </c>
      <c r="O36" s="10">
        <f t="shared" si="7"/>
        <v>0.8424132142623957</v>
      </c>
      <c r="P36" s="10">
        <f t="shared" si="8"/>
        <v>0.7672117973202524</v>
      </c>
      <c r="Q36" s="10">
        <f t="shared" si="9"/>
        <v>0.5388320484493281</v>
      </c>
      <c r="R36" s="10">
        <f t="shared" si="10"/>
        <v>0.6413938400488642</v>
      </c>
      <c r="S36" s="10">
        <f t="shared" si="11"/>
        <v>0.9999989423008122</v>
      </c>
      <c r="T36" s="10">
        <f t="shared" si="12"/>
        <v>0.9919125473522924</v>
      </c>
      <c r="U36" s="10">
        <f t="shared" si="13"/>
        <v>0.12726647136927216</v>
      </c>
      <c r="V36" s="10">
        <f t="shared" si="14"/>
        <v>0.12692319884515305</v>
      </c>
      <c r="W36" s="10">
        <f t="shared" si="15"/>
        <v>-0.9999729893299621</v>
      </c>
      <c r="X36" s="11">
        <f t="shared" si="16"/>
        <v>179.5788795937078</v>
      </c>
    </row>
    <row r="37" spans="1:24" ht="13.5">
      <c r="A37" s="24">
        <v>432.84</v>
      </c>
      <c r="B37" s="45" t="s">
        <v>375</v>
      </c>
      <c r="C37" s="25" t="s">
        <v>376</v>
      </c>
      <c r="D37" s="26">
        <f t="shared" si="1"/>
        <v>194.17213087963688</v>
      </c>
      <c r="E37" s="26">
        <f t="shared" si="2"/>
        <v>713.5489239766188</v>
      </c>
      <c r="F37" s="27" t="s">
        <v>200</v>
      </c>
      <c r="G37" s="35" t="s">
        <v>200</v>
      </c>
      <c r="H37" s="27" t="s">
        <v>200</v>
      </c>
      <c r="I37" s="51" t="s">
        <v>377</v>
      </c>
      <c r="J37" s="30">
        <f t="shared" si="3"/>
        <v>9.458333333333332</v>
      </c>
      <c r="K37" s="31">
        <f t="shared" si="4"/>
        <v>51.145833333333336</v>
      </c>
      <c r="L37" s="32" t="str">
        <f t="shared" si="0"/>
        <v>JO57XJ</v>
      </c>
      <c r="M37" s="33">
        <f t="shared" si="5"/>
        <v>11.958333333333332</v>
      </c>
      <c r="N37" s="33">
        <f t="shared" si="6"/>
        <v>57.395833333333336</v>
      </c>
      <c r="O37" s="10">
        <f t="shared" si="7"/>
        <v>0.8424132142623957</v>
      </c>
      <c r="P37" s="10">
        <f t="shared" si="8"/>
        <v>0.7787452338550107</v>
      </c>
      <c r="Q37" s="10">
        <f t="shared" si="9"/>
        <v>0.5388320484493281</v>
      </c>
      <c r="R37" s="10">
        <f t="shared" si="10"/>
        <v>0.627340306969116</v>
      </c>
      <c r="S37" s="10">
        <f t="shared" si="11"/>
        <v>0.9990482215818578</v>
      </c>
      <c r="T37" s="10">
        <f t="shared" si="12"/>
        <v>0.9937346075522001</v>
      </c>
      <c r="U37" s="10">
        <f t="shared" si="13"/>
        <v>0.1119995171835848</v>
      </c>
      <c r="V37" s="10">
        <f t="shared" si="14"/>
        <v>0.11176551235991734</v>
      </c>
      <c r="W37" s="10">
        <f t="shared" si="15"/>
        <v>-0.9695645546614774</v>
      </c>
      <c r="X37" s="11">
        <f t="shared" si="16"/>
        <v>165.82786912036312</v>
      </c>
    </row>
    <row r="38" spans="1:24" ht="13.5">
      <c r="A38" s="24">
        <v>432.845</v>
      </c>
      <c r="B38" s="25" t="s">
        <v>378</v>
      </c>
      <c r="C38" s="25" t="s">
        <v>379</v>
      </c>
      <c r="D38" s="26">
        <f t="shared" si="1"/>
        <v>177.5435756709387</v>
      </c>
      <c r="E38" s="26">
        <f t="shared" si="2"/>
        <v>676.9710058857743</v>
      </c>
      <c r="F38" s="27">
        <v>2</v>
      </c>
      <c r="I38" s="34"/>
      <c r="J38" s="30">
        <f t="shared" si="3"/>
        <v>12.375</v>
      </c>
      <c r="K38" s="31">
        <f t="shared" si="4"/>
        <v>51.3125</v>
      </c>
      <c r="L38" s="32" t="str">
        <f t="shared" si="0"/>
        <v>JO57XJ</v>
      </c>
      <c r="M38" s="33">
        <f t="shared" si="5"/>
        <v>11.958333333333332</v>
      </c>
      <c r="N38" s="33">
        <f t="shared" si="6"/>
        <v>57.395833333333336</v>
      </c>
      <c r="O38" s="10">
        <f t="shared" si="7"/>
        <v>0.8424132142623957</v>
      </c>
      <c r="P38" s="10">
        <f t="shared" si="8"/>
        <v>0.7805667955515929</v>
      </c>
      <c r="Q38" s="10">
        <f t="shared" si="9"/>
        <v>0.5388320484493281</v>
      </c>
      <c r="R38" s="10">
        <f t="shared" si="10"/>
        <v>0.6250723779549995</v>
      </c>
      <c r="S38" s="10">
        <f t="shared" si="11"/>
        <v>0.9999735576321774</v>
      </c>
      <c r="T38" s="10">
        <f t="shared" si="12"/>
        <v>0.9943599070014475</v>
      </c>
      <c r="U38" s="10">
        <f t="shared" si="13"/>
        <v>0.10625820214813597</v>
      </c>
      <c r="V38" s="10">
        <f t="shared" si="14"/>
        <v>0.10605835821882525</v>
      </c>
      <c r="W38" s="10">
        <f t="shared" si="15"/>
        <v>-0.9990811068864698</v>
      </c>
      <c r="X38" s="11">
        <f t="shared" si="16"/>
        <v>177.5435756709387</v>
      </c>
    </row>
    <row r="39" spans="1:24" ht="13.5">
      <c r="A39" s="24">
        <v>432.845</v>
      </c>
      <c r="B39" s="25" t="s">
        <v>380</v>
      </c>
      <c r="C39" s="25" t="s">
        <v>381</v>
      </c>
      <c r="D39" s="26">
        <f t="shared" si="1"/>
        <v>329.845947751875</v>
      </c>
      <c r="E39" s="26">
        <f t="shared" si="2"/>
        <v>408.4859017709574</v>
      </c>
      <c r="F39" s="27">
        <v>250</v>
      </c>
      <c r="G39" s="28" t="s">
        <v>382</v>
      </c>
      <c r="H39" s="27">
        <v>33</v>
      </c>
      <c r="I39" s="34"/>
      <c r="J39" s="30">
        <f t="shared" si="3"/>
        <v>8.208333333333332</v>
      </c>
      <c r="K39" s="31">
        <f t="shared" si="4"/>
        <v>60.520833333333336</v>
      </c>
      <c r="L39" s="32" t="str">
        <f t="shared" si="0"/>
        <v>JO57XJ</v>
      </c>
      <c r="M39" s="33">
        <f t="shared" si="5"/>
        <v>11.958333333333332</v>
      </c>
      <c r="N39" s="33">
        <f t="shared" si="6"/>
        <v>57.395833333333336</v>
      </c>
      <c r="O39" s="10">
        <f t="shared" si="7"/>
        <v>0.8424132142623957</v>
      </c>
      <c r="P39" s="10">
        <f t="shared" si="8"/>
        <v>0.8705346886591668</v>
      </c>
      <c r="Q39" s="10">
        <f t="shared" si="9"/>
        <v>0.5388320484493281</v>
      </c>
      <c r="R39" s="10">
        <f t="shared" si="10"/>
        <v>0.4921070572965678</v>
      </c>
      <c r="S39" s="10">
        <f t="shared" si="11"/>
        <v>0.9978589232386035</v>
      </c>
      <c r="T39" s="10">
        <f t="shared" si="12"/>
        <v>0.9979452444874206</v>
      </c>
      <c r="U39" s="10">
        <f t="shared" si="13"/>
        <v>0.06411644981493603</v>
      </c>
      <c r="V39" s="10">
        <f t="shared" si="14"/>
        <v>0.06407252925351316</v>
      </c>
      <c r="W39" s="10">
        <f t="shared" si="15"/>
        <v>0.8646779155915816</v>
      </c>
      <c r="X39" s="11">
        <f t="shared" si="16"/>
        <v>30.154052248125044</v>
      </c>
    </row>
    <row r="40" spans="1:24" ht="13.5">
      <c r="A40" s="24">
        <v>432.847</v>
      </c>
      <c r="B40" s="25" t="s">
        <v>383</v>
      </c>
      <c r="C40" s="25" t="s">
        <v>384</v>
      </c>
      <c r="D40" s="26">
        <f t="shared" si="1"/>
        <v>163.75137187157145</v>
      </c>
      <c r="E40" s="26">
        <f t="shared" si="2"/>
        <v>1352.3293171060566</v>
      </c>
      <c r="F40" s="27">
        <v>1</v>
      </c>
      <c r="G40" s="28" t="s">
        <v>385</v>
      </c>
      <c r="H40" s="27" t="s">
        <v>42</v>
      </c>
      <c r="I40" s="34"/>
      <c r="J40" s="30">
        <f t="shared" si="3"/>
        <v>16.791666666666668</v>
      </c>
      <c r="K40" s="31">
        <f t="shared" si="4"/>
        <v>45.60416666666667</v>
      </c>
      <c r="L40" s="32" t="str">
        <f t="shared" si="0"/>
        <v>JO57XJ</v>
      </c>
      <c r="M40" s="33">
        <f t="shared" si="5"/>
        <v>11.958333333333332</v>
      </c>
      <c r="N40" s="33">
        <f t="shared" si="6"/>
        <v>57.395833333333336</v>
      </c>
      <c r="O40" s="10">
        <f t="shared" si="7"/>
        <v>0.8424132142623957</v>
      </c>
      <c r="P40" s="10">
        <f t="shared" si="8"/>
        <v>0.714523558697463</v>
      </c>
      <c r="Q40" s="10">
        <f t="shared" si="9"/>
        <v>0.5388320484493281</v>
      </c>
      <c r="R40" s="10">
        <f t="shared" si="10"/>
        <v>0.6996113807438478</v>
      </c>
      <c r="S40" s="10">
        <f t="shared" si="11"/>
        <v>0.9964440088179716</v>
      </c>
      <c r="T40" s="10">
        <f t="shared" si="12"/>
        <v>0.9775566083705561</v>
      </c>
      <c r="U40" s="10">
        <f t="shared" si="13"/>
        <v>0.2122632737570329</v>
      </c>
      <c r="V40" s="10">
        <f t="shared" si="14"/>
        <v>0.21067291575106448</v>
      </c>
      <c r="W40" s="10">
        <f t="shared" si="15"/>
        <v>-0.9600565542459314</v>
      </c>
      <c r="X40" s="11">
        <f t="shared" si="16"/>
        <v>163.75137187157145</v>
      </c>
    </row>
    <row r="41" spans="1:24" ht="13.5">
      <c r="A41" s="24">
        <v>432.863</v>
      </c>
      <c r="B41" s="25" t="s">
        <v>394</v>
      </c>
      <c r="C41" s="25" t="s">
        <v>395</v>
      </c>
      <c r="D41" s="26">
        <f t="shared" si="1"/>
        <v>213.2370345291806</v>
      </c>
      <c r="E41" s="26">
        <f t="shared" si="2"/>
        <v>1800.4058071005459</v>
      </c>
      <c r="F41" s="27">
        <v>40</v>
      </c>
      <c r="G41" s="35" t="s">
        <v>396</v>
      </c>
      <c r="H41" s="27">
        <v>22</v>
      </c>
      <c r="I41" s="34"/>
      <c r="J41" s="30">
        <f t="shared" si="3"/>
        <v>-0.12500000000000008</v>
      </c>
      <c r="K41" s="31">
        <f t="shared" si="4"/>
        <v>43.10416666666667</v>
      </c>
      <c r="L41" s="32" t="str">
        <f t="shared" si="0"/>
        <v>JO57XJ</v>
      </c>
      <c r="M41" s="33">
        <f t="shared" si="5"/>
        <v>11.958333333333332</v>
      </c>
      <c r="N41" s="33">
        <f t="shared" si="6"/>
        <v>57.395833333333336</v>
      </c>
      <c r="O41" s="10">
        <f t="shared" si="7"/>
        <v>0.8424132142623957</v>
      </c>
      <c r="P41" s="10">
        <f t="shared" si="8"/>
        <v>0.6833268707731771</v>
      </c>
      <c r="Q41" s="10">
        <f t="shared" si="9"/>
        <v>0.5388320484493281</v>
      </c>
      <c r="R41" s="10">
        <f t="shared" si="10"/>
        <v>0.7301125856190521</v>
      </c>
      <c r="S41" s="10">
        <f t="shared" si="11"/>
        <v>0.977844170957984</v>
      </c>
      <c r="T41" s="10">
        <f t="shared" si="12"/>
        <v>0.9603353639841476</v>
      </c>
      <c r="U41" s="10">
        <f t="shared" si="13"/>
        <v>0.2825939110187641</v>
      </c>
      <c r="V41" s="10">
        <f t="shared" si="14"/>
        <v>0.27884760834806277</v>
      </c>
      <c r="W41" s="10">
        <f t="shared" si="15"/>
        <v>-0.8364102077945723</v>
      </c>
      <c r="X41" s="11">
        <f t="shared" si="16"/>
        <v>146.7629654708194</v>
      </c>
    </row>
    <row r="42" spans="1:24" ht="13.5">
      <c r="A42" s="24">
        <v>432.87</v>
      </c>
      <c r="B42" s="25" t="s">
        <v>397</v>
      </c>
      <c r="C42" s="25" t="s">
        <v>398</v>
      </c>
      <c r="D42" s="26">
        <f t="shared" si="1"/>
        <v>253.80855000146033</v>
      </c>
      <c r="E42" s="26">
        <f t="shared" si="2"/>
        <v>1344.6040076189856</v>
      </c>
      <c r="F42" s="27">
        <v>250</v>
      </c>
      <c r="G42" s="35" t="s">
        <v>144</v>
      </c>
      <c r="H42" s="27">
        <v>95</v>
      </c>
      <c r="I42" s="34"/>
      <c r="J42" s="30">
        <f t="shared" si="3"/>
        <v>-7.291666666666666</v>
      </c>
      <c r="K42" s="31">
        <f t="shared" si="4"/>
        <v>52.395833333333336</v>
      </c>
      <c r="L42" s="32" t="str">
        <f t="shared" si="0"/>
        <v>JO57XJ</v>
      </c>
      <c r="M42" s="33">
        <f t="shared" si="5"/>
        <v>11.958333333333332</v>
      </c>
      <c r="N42" s="33">
        <f t="shared" si="6"/>
        <v>57.395833333333336</v>
      </c>
      <c r="O42" s="10">
        <f t="shared" si="7"/>
        <v>0.8424132142623957</v>
      </c>
      <c r="P42" s="10">
        <f t="shared" si="8"/>
        <v>0.7922452702517808</v>
      </c>
      <c r="Q42" s="10">
        <f t="shared" si="9"/>
        <v>0.5388320484493281</v>
      </c>
      <c r="R42" s="10">
        <f t="shared" si="10"/>
        <v>0.6102027792166165</v>
      </c>
      <c r="S42" s="10">
        <f t="shared" si="11"/>
        <v>0.9440890203927842</v>
      </c>
      <c r="T42" s="10">
        <f t="shared" si="12"/>
        <v>0.9778113461575224</v>
      </c>
      <c r="U42" s="10">
        <f t="shared" si="13"/>
        <v>0.21105069967336143</v>
      </c>
      <c r="V42" s="10">
        <f t="shared" si="14"/>
        <v>0.20948740135295454</v>
      </c>
      <c r="W42" s="10">
        <f t="shared" si="15"/>
        <v>-0.2788478024585161</v>
      </c>
      <c r="X42" s="11">
        <f t="shared" si="16"/>
        <v>106.19144999853967</v>
      </c>
    </row>
    <row r="43" spans="1:24" ht="13.5">
      <c r="A43" s="24">
        <v>432.875</v>
      </c>
      <c r="B43" s="25" t="s">
        <v>402</v>
      </c>
      <c r="C43" s="25" t="s">
        <v>403</v>
      </c>
      <c r="D43" s="26">
        <f t="shared" si="1"/>
        <v>185.15972108087678</v>
      </c>
      <c r="E43" s="26">
        <f t="shared" si="2"/>
        <v>1036.5594786762265</v>
      </c>
      <c r="F43" s="27">
        <v>10</v>
      </c>
      <c r="G43" s="35"/>
      <c r="H43" s="27" t="s">
        <v>42</v>
      </c>
      <c r="I43" s="34"/>
      <c r="J43" s="30">
        <f t="shared" si="3"/>
        <v>10.708333333333332</v>
      </c>
      <c r="K43" s="31">
        <f t="shared" si="4"/>
        <v>48.10416666666667</v>
      </c>
      <c r="L43" s="32" t="str">
        <f t="shared" si="0"/>
        <v>JO57XJ</v>
      </c>
      <c r="M43" s="33">
        <f t="shared" si="5"/>
        <v>11.958333333333332</v>
      </c>
      <c r="N43" s="33">
        <f t="shared" si="6"/>
        <v>57.395833333333336</v>
      </c>
      <c r="O43" s="10">
        <f t="shared" si="7"/>
        <v>0.8424132142623957</v>
      </c>
      <c r="P43" s="10">
        <f t="shared" si="8"/>
        <v>0.7443601104169041</v>
      </c>
      <c r="Q43" s="10">
        <f t="shared" si="9"/>
        <v>0.5388320484493281</v>
      </c>
      <c r="R43" s="10">
        <f t="shared" si="10"/>
        <v>0.667778425842086</v>
      </c>
      <c r="S43" s="10">
        <f t="shared" si="11"/>
        <v>0.9997620270799091</v>
      </c>
      <c r="T43" s="10">
        <f t="shared" si="12"/>
        <v>0.9867935827764076</v>
      </c>
      <c r="U43" s="10">
        <f t="shared" si="13"/>
        <v>0.162699651338287</v>
      </c>
      <c r="V43" s="10">
        <f t="shared" si="14"/>
        <v>0.16198279226912082</v>
      </c>
      <c r="W43" s="10">
        <f t="shared" si="15"/>
        <v>-0.9959478672053175</v>
      </c>
      <c r="X43" s="11">
        <f t="shared" si="16"/>
        <v>174.84027891912322</v>
      </c>
    </row>
    <row r="44" spans="1:24" ht="13.5">
      <c r="A44" s="24">
        <v>432.88</v>
      </c>
      <c r="B44" s="25" t="s">
        <v>411</v>
      </c>
      <c r="C44" s="25" t="s">
        <v>412</v>
      </c>
      <c r="D44" s="26">
        <f t="shared" si="1"/>
        <v>286.46821449872306</v>
      </c>
      <c r="E44" s="26">
        <f t="shared" si="2"/>
        <v>276.14394723574725</v>
      </c>
      <c r="F44" s="27">
        <v>29</v>
      </c>
      <c r="G44" s="35" t="s">
        <v>413</v>
      </c>
      <c r="H44" s="27">
        <v>180</v>
      </c>
      <c r="I44" s="34"/>
      <c r="J44" s="30">
        <f t="shared" si="3"/>
        <v>7.458333333333333</v>
      </c>
      <c r="K44" s="31">
        <f t="shared" si="4"/>
        <v>58.020833333333336</v>
      </c>
      <c r="L44" s="32" t="str">
        <f t="shared" si="17"/>
        <v>JO57XJ</v>
      </c>
      <c r="M44" s="33">
        <f t="shared" si="5"/>
        <v>11.958333333333332</v>
      </c>
      <c r="N44" s="33">
        <f t="shared" si="6"/>
        <v>57.395833333333336</v>
      </c>
      <c r="O44" s="10">
        <f t="shared" si="7"/>
        <v>0.8424132142623957</v>
      </c>
      <c r="P44" s="10">
        <f t="shared" si="8"/>
        <v>0.8482407241728223</v>
      </c>
      <c r="Q44" s="10">
        <f t="shared" si="9"/>
        <v>0.5388320484493281</v>
      </c>
      <c r="R44" s="10">
        <f t="shared" si="10"/>
        <v>0.5296108702196037</v>
      </c>
      <c r="S44" s="10">
        <f t="shared" si="11"/>
        <v>0.996917333733128</v>
      </c>
      <c r="T44" s="10">
        <f t="shared" si="12"/>
        <v>0.9990608004890286</v>
      </c>
      <c r="U44" s="10">
        <f t="shared" si="13"/>
        <v>0.043343893774250075</v>
      </c>
      <c r="V44" s="10">
        <f t="shared" si="14"/>
        <v>0.04333032340314872</v>
      </c>
      <c r="W44" s="10">
        <f t="shared" si="15"/>
        <v>0.28348338460707845</v>
      </c>
      <c r="X44" s="11">
        <f t="shared" si="16"/>
        <v>73.53178550127693</v>
      </c>
    </row>
    <row r="45" spans="1:24" ht="13.5">
      <c r="A45" s="24">
        <v>432.885</v>
      </c>
      <c r="B45" s="25" t="s">
        <v>414</v>
      </c>
      <c r="C45" s="25" t="s">
        <v>415</v>
      </c>
      <c r="D45" s="26">
        <f aca="true" t="shared" si="18" ref="D45:D75">IF(AND(M45&gt;J45,X45&lt;180),SUM(360,-X45),X45)</f>
        <v>154.78833101573036</v>
      </c>
      <c r="E45" s="26">
        <f aca="true" t="shared" si="19" ref="E45:E75">PRODUCT(6371,ACOS(SUM(PRODUCT(COS(PRODUCT(PI()/180,N45)),COS(PRODUCT(PI()/180,K45)),COS(PRODUCT(PI()/180,SUM(J45,-M45)))),PRODUCT(SIN(PRODUCT(PI()/180,N45)),SIN(PRODUCT(PI()/180,K45))))))</f>
        <v>880.5872820677571</v>
      </c>
      <c r="F45" s="27">
        <v>6</v>
      </c>
      <c r="G45" s="35" t="s">
        <v>416</v>
      </c>
      <c r="H45" s="27">
        <v>90</v>
      </c>
      <c r="I45" s="34"/>
      <c r="J45" s="30">
        <f aca="true" t="shared" si="20" ref="J45:J75">SUM(SUM(-180,PRODUCT(2,SUM(CODE(MID(C45,1,1)),-65),10)),PRODUCT((SUM(CODE(MID(C45,3,1)),-48)),2),PRODUCT(SUM(CODE(MID(C45,5,1)),-65),1/12),1/24)</f>
        <v>17.208333333333336</v>
      </c>
      <c r="K45" s="31">
        <f aca="true" t="shared" si="21" ref="K45:K75">SUM(SUM(-90,PRODUCT(SUM(CODE(MID(C45,2,1)),-65),10)),SUM(CODE(MID(C45,4,1)),-48),PRODUCT(SUM(CODE(RIGHT(C45,1)),-65),1/24),1/48)</f>
        <v>50.10416666666667</v>
      </c>
      <c r="L45" s="32" t="str">
        <f t="shared" si="17"/>
        <v>JO57XJ</v>
      </c>
      <c r="M45" s="33">
        <f aca="true" t="shared" si="22" ref="M45:M76">SUM(SUM(-180,PRODUCT(2,SUM(CODE(MID(L45,1,1)),-65),10)),PRODUCT((SUM(CODE(MID(L45,3,1)),-48)),2),PRODUCT(SUM(CODE(MID(L45,5,1)),-65),1/12),1/24)</f>
        <v>11.958333333333332</v>
      </c>
      <c r="N45" s="33">
        <f aca="true" t="shared" si="23" ref="N45:N75">SUM(SUM(-90,PRODUCT(SUM(CODE(MID(L45,2,1)),-65),10)),SUM(CODE(MID(L45,4,1)),-48),PRODUCT(SUM(CODE(RIGHT(L45,1)),-65),1/24),1/48)</f>
        <v>57.395833333333336</v>
      </c>
      <c r="O45" s="10">
        <f aca="true" t="shared" si="24" ref="O45:O76">SIN(PRODUCT(PI()/180,N45))</f>
        <v>0.8424132142623957</v>
      </c>
      <c r="P45" s="10">
        <f aca="true" t="shared" si="25" ref="P45:P75">SIN(PRODUCT(PI()/180,K45))</f>
        <v>0.7672117973202524</v>
      </c>
      <c r="Q45" s="10">
        <f aca="true" t="shared" si="26" ref="Q45:Q75">COS(PRODUCT(PI()/180,N45))</f>
        <v>0.5388320484493281</v>
      </c>
      <c r="R45" s="10">
        <f aca="true" t="shared" si="27" ref="R45:R75">COS(PRODUCT(PI()/180,K45))</f>
        <v>0.6413938400488642</v>
      </c>
      <c r="S45" s="10">
        <f aca="true" t="shared" si="28" ref="S45:S75">COS(PRODUCT(PI()/180,SUM(J45,-M45)))</f>
        <v>0.9958049275746618</v>
      </c>
      <c r="T45" s="10">
        <f aca="true" t="shared" si="29" ref="T45:T75">SUM(PRODUCT(P45,O45),PRODUCT(R45,Q45,S45))</f>
        <v>0.9904630809460981</v>
      </c>
      <c r="U45" s="10">
        <f aca="true" t="shared" si="30" ref="U45:U76">ACOS(T45)</f>
        <v>0.13821806342297238</v>
      </c>
      <c r="V45" s="10">
        <f aca="true" t="shared" si="31" ref="V45:V76">SIN(U45)</f>
        <v>0.13777839192980518</v>
      </c>
      <c r="W45" s="10">
        <f aca="true" t="shared" si="32" ref="W45:W75">PRODUCT(SUM(P45,-PRODUCT(O45,T45)),PRODUCT(1/Q45,1/V45))</f>
        <v>-0.9047403185558041</v>
      </c>
      <c r="X45" s="11">
        <f aca="true" t="shared" si="33" ref="X45:X75">IF(J45=M45,IF(K45&gt;N45,0,180),PRODUCT(180,1/PI(),ACOS(W45)))</f>
        <v>154.78833101573036</v>
      </c>
    </row>
    <row r="46" spans="1:24" ht="13.5">
      <c r="A46" s="24">
        <v>432.885</v>
      </c>
      <c r="B46" s="25" t="s">
        <v>417</v>
      </c>
      <c r="C46" s="25" t="s">
        <v>418</v>
      </c>
      <c r="D46" s="26">
        <f t="shared" si="18"/>
        <v>303.9712160806833</v>
      </c>
      <c r="E46" s="26">
        <f t="shared" si="19"/>
        <v>1164.9857677597274</v>
      </c>
      <c r="F46" s="27">
        <v>50</v>
      </c>
      <c r="G46" s="35" t="s">
        <v>419</v>
      </c>
      <c r="H46" s="27" t="s">
        <v>420</v>
      </c>
      <c r="I46" s="34"/>
      <c r="J46" s="30">
        <f t="shared" si="20"/>
        <v>-6.791666666666667</v>
      </c>
      <c r="K46" s="31">
        <f t="shared" si="21"/>
        <v>62.020833333333336</v>
      </c>
      <c r="L46" s="32" t="str">
        <f t="shared" si="17"/>
        <v>JO57XJ</v>
      </c>
      <c r="M46" s="33">
        <f t="shared" si="22"/>
        <v>11.958333333333332</v>
      </c>
      <c r="N46" s="33">
        <f t="shared" si="23"/>
        <v>57.395833333333336</v>
      </c>
      <c r="O46" s="10">
        <f t="shared" si="24"/>
        <v>0.8424132142623957</v>
      </c>
      <c r="P46" s="10">
        <f t="shared" si="25"/>
        <v>0.8831182391642441</v>
      </c>
      <c r="Q46" s="10">
        <f t="shared" si="26"/>
        <v>0.5388320484493281</v>
      </c>
      <c r="R46" s="10">
        <f t="shared" si="27"/>
        <v>0.46915048295343886</v>
      </c>
      <c r="S46" s="10">
        <f t="shared" si="28"/>
        <v>0.9469301294951057</v>
      </c>
      <c r="T46" s="10">
        <f t="shared" si="29"/>
        <v>0.983328081656963</v>
      </c>
      <c r="U46" s="10">
        <f t="shared" si="30"/>
        <v>0.18285759971114857</v>
      </c>
      <c r="V46" s="10">
        <f t="shared" si="31"/>
        <v>0.18184027008569145</v>
      </c>
      <c r="W46" s="10">
        <f t="shared" si="32"/>
        <v>0.5587763458665784</v>
      </c>
      <c r="X46" s="11">
        <f t="shared" si="33"/>
        <v>56.02878391931669</v>
      </c>
    </row>
    <row r="47" spans="1:24" ht="13.5">
      <c r="A47" s="24">
        <v>432.887</v>
      </c>
      <c r="B47" s="25" t="s">
        <v>421</v>
      </c>
      <c r="C47" s="25" t="s">
        <v>422</v>
      </c>
      <c r="D47" s="26">
        <f t="shared" si="18"/>
        <v>216.72731317656223</v>
      </c>
      <c r="E47" s="26">
        <f t="shared" si="19"/>
        <v>1419.8765309901619</v>
      </c>
      <c r="F47" s="27">
        <v>50</v>
      </c>
      <c r="G47" s="28" t="s">
        <v>351</v>
      </c>
      <c r="H47" s="27" t="s">
        <v>42</v>
      </c>
      <c r="J47" s="30">
        <f t="shared" si="20"/>
        <v>0.8749999999999999</v>
      </c>
      <c r="K47" s="31">
        <f t="shared" si="21"/>
        <v>46.5625</v>
      </c>
      <c r="L47" s="32" t="str">
        <f t="shared" si="17"/>
        <v>JO57XJ</v>
      </c>
      <c r="M47" s="33">
        <f t="shared" si="22"/>
        <v>11.958333333333332</v>
      </c>
      <c r="N47" s="33">
        <f t="shared" si="23"/>
        <v>57.395833333333336</v>
      </c>
      <c r="O47" s="10">
        <f t="shared" si="24"/>
        <v>0.8424132142623957</v>
      </c>
      <c r="P47" s="10">
        <f t="shared" si="25"/>
        <v>0.726124817658096</v>
      </c>
      <c r="Q47" s="10">
        <f t="shared" si="26"/>
        <v>0.5388320484493281</v>
      </c>
      <c r="R47" s="10">
        <f t="shared" si="27"/>
        <v>0.6875629056173674</v>
      </c>
      <c r="S47" s="10">
        <f t="shared" si="28"/>
        <v>0.9813486248449217</v>
      </c>
      <c r="T47" s="10">
        <f t="shared" si="29"/>
        <v>0.9752680916784451</v>
      </c>
      <c r="U47" s="10">
        <f t="shared" si="30"/>
        <v>0.22286556757026554</v>
      </c>
      <c r="V47" s="10">
        <f t="shared" si="31"/>
        <v>0.22102522334313787</v>
      </c>
      <c r="W47" s="10">
        <f t="shared" si="32"/>
        <v>-0.8014906623416462</v>
      </c>
      <c r="X47" s="11">
        <f t="shared" si="33"/>
        <v>143.27268682343777</v>
      </c>
    </row>
    <row r="48" spans="1:24" ht="13.5">
      <c r="A48" s="24">
        <v>432.888</v>
      </c>
      <c r="B48" s="25" t="s">
        <v>423</v>
      </c>
      <c r="C48" s="25" t="s">
        <v>424</v>
      </c>
      <c r="D48" s="26">
        <f t="shared" si="18"/>
        <v>244.49376582472595</v>
      </c>
      <c r="E48" s="26">
        <f t="shared" si="19"/>
        <v>1023.3653162316467</v>
      </c>
      <c r="F48" s="27">
        <v>10</v>
      </c>
      <c r="G48" s="28" t="s">
        <v>425</v>
      </c>
      <c r="H48" s="27" t="s">
        <v>426</v>
      </c>
      <c r="J48" s="30">
        <f t="shared" si="20"/>
        <v>-1.7916666666666665</v>
      </c>
      <c r="K48" s="31">
        <f t="shared" si="21"/>
        <v>52.60416666666667</v>
      </c>
      <c r="L48" s="32" t="str">
        <f t="shared" si="17"/>
        <v>JO57XJ</v>
      </c>
      <c r="M48" s="33">
        <f t="shared" si="22"/>
        <v>11.958333333333332</v>
      </c>
      <c r="N48" s="33">
        <f t="shared" si="23"/>
        <v>57.395833333333336</v>
      </c>
      <c r="O48" s="10">
        <f t="shared" si="24"/>
        <v>0.8424132142623957</v>
      </c>
      <c r="P48" s="10">
        <f t="shared" si="25"/>
        <v>0.7944587880522506</v>
      </c>
      <c r="Q48" s="10">
        <f t="shared" si="26"/>
        <v>0.5388320484493281</v>
      </c>
      <c r="R48" s="10">
        <f t="shared" si="27"/>
        <v>0.6073180666558086</v>
      </c>
      <c r="S48" s="10">
        <f t="shared" si="28"/>
        <v>0.9713420698132614</v>
      </c>
      <c r="T48" s="10">
        <f t="shared" si="29"/>
        <v>0.9871269282185914</v>
      </c>
      <c r="U48" s="10">
        <f t="shared" si="30"/>
        <v>0.16062867936456549</v>
      </c>
      <c r="V48" s="10">
        <f t="shared" si="31"/>
        <v>0.15993882451027305</v>
      </c>
      <c r="W48" s="10">
        <f t="shared" si="32"/>
        <v>-0.43060930175265083</v>
      </c>
      <c r="X48" s="11">
        <f t="shared" si="33"/>
        <v>115.50623417527405</v>
      </c>
    </row>
    <row r="49" spans="1:24" ht="13.5">
      <c r="A49" s="24">
        <v>432.89</v>
      </c>
      <c r="B49" s="25" t="s">
        <v>427</v>
      </c>
      <c r="C49" s="25" t="s">
        <v>428</v>
      </c>
      <c r="D49" s="26">
        <f t="shared" si="18"/>
        <v>208.2182667243899</v>
      </c>
      <c r="E49" s="26">
        <f t="shared" si="19"/>
        <v>477.3937162915347</v>
      </c>
      <c r="F49" s="27" t="s">
        <v>429</v>
      </c>
      <c r="G49" s="35" t="s">
        <v>351</v>
      </c>
      <c r="H49" s="27" t="s">
        <v>42</v>
      </c>
      <c r="J49" s="30">
        <f t="shared" si="20"/>
        <v>8.541666666666666</v>
      </c>
      <c r="K49" s="31">
        <f t="shared" si="21"/>
        <v>53.5625</v>
      </c>
      <c r="L49" s="32" t="str">
        <f t="shared" si="17"/>
        <v>JO57XJ</v>
      </c>
      <c r="M49" s="33">
        <f t="shared" si="22"/>
        <v>11.958333333333332</v>
      </c>
      <c r="N49" s="33">
        <f t="shared" si="23"/>
        <v>57.395833333333336</v>
      </c>
      <c r="O49" s="10">
        <f t="shared" si="24"/>
        <v>0.8424132142623957</v>
      </c>
      <c r="P49" s="10">
        <f t="shared" si="25"/>
        <v>0.8045052332351238</v>
      </c>
      <c r="Q49" s="10">
        <f t="shared" si="26"/>
        <v>0.5388320484493281</v>
      </c>
      <c r="R49" s="10">
        <f t="shared" si="27"/>
        <v>0.5939455612236689</v>
      </c>
      <c r="S49" s="10">
        <f t="shared" si="28"/>
        <v>0.9982225341657313</v>
      </c>
      <c r="T49" s="10">
        <f t="shared" si="29"/>
        <v>0.9971938881805174</v>
      </c>
      <c r="U49" s="10">
        <f t="shared" si="30"/>
        <v>0.07493230517839189</v>
      </c>
      <c r="V49" s="10">
        <f t="shared" si="31"/>
        <v>0.07486220258195617</v>
      </c>
      <c r="W49" s="10">
        <f t="shared" si="32"/>
        <v>-0.8811527512501841</v>
      </c>
      <c r="X49" s="11">
        <f t="shared" si="33"/>
        <v>151.7817332756101</v>
      </c>
    </row>
    <row r="50" spans="1:24" ht="13.5">
      <c r="A50" s="24">
        <v>432.89</v>
      </c>
      <c r="B50" s="25" t="s">
        <v>430</v>
      </c>
      <c r="C50" s="25" t="s">
        <v>431</v>
      </c>
      <c r="D50" s="26">
        <f t="shared" si="18"/>
        <v>302.6008405075048</v>
      </c>
      <c r="E50" s="26">
        <f t="shared" si="19"/>
        <v>447.3376484879084</v>
      </c>
      <c r="F50" s="27">
        <v>50</v>
      </c>
      <c r="G50" s="35" t="s">
        <v>432</v>
      </c>
      <c r="H50" s="27">
        <v>200</v>
      </c>
      <c r="J50" s="30">
        <f t="shared" si="20"/>
        <v>5.291666666666667</v>
      </c>
      <c r="K50" s="31">
        <f t="shared" si="21"/>
        <v>59.395833333333336</v>
      </c>
      <c r="L50" s="32" t="str">
        <f t="shared" si="17"/>
        <v>JO57XJ</v>
      </c>
      <c r="M50" s="33">
        <f t="shared" si="22"/>
        <v>11.958333333333332</v>
      </c>
      <c r="N50" s="33">
        <f t="shared" si="23"/>
        <v>57.395833333333336</v>
      </c>
      <c r="O50" s="10">
        <f t="shared" si="24"/>
        <v>0.8424132142623957</v>
      </c>
      <c r="P50" s="10">
        <f t="shared" si="25"/>
        <v>0.8607050061915694</v>
      </c>
      <c r="Q50" s="10">
        <f t="shared" si="26"/>
        <v>0.5388320484493281</v>
      </c>
      <c r="R50" s="10">
        <f t="shared" si="27"/>
        <v>0.5091040093308739</v>
      </c>
      <c r="S50" s="10">
        <f t="shared" si="28"/>
        <v>0.993238357741943</v>
      </c>
      <c r="T50" s="10">
        <f t="shared" si="29"/>
        <v>0.9975359627922524</v>
      </c>
      <c r="U50" s="10">
        <f t="shared" si="30"/>
        <v>0.07021466778965757</v>
      </c>
      <c r="V50" s="10">
        <f t="shared" si="31"/>
        <v>0.07015698779262092</v>
      </c>
      <c r="W50" s="10">
        <f t="shared" si="32"/>
        <v>0.538783143408243</v>
      </c>
      <c r="X50" s="11">
        <f t="shared" si="33"/>
        <v>57.3991594924952</v>
      </c>
    </row>
    <row r="51" spans="1:24" ht="13.5">
      <c r="A51" s="24">
        <v>432.9</v>
      </c>
      <c r="B51" s="45" t="s">
        <v>437</v>
      </c>
      <c r="C51" s="25" t="s">
        <v>438</v>
      </c>
      <c r="D51" s="26">
        <f t="shared" si="18"/>
        <v>193.12837316541646</v>
      </c>
      <c r="E51" s="26">
        <f t="shared" si="19"/>
        <v>602.1735826540715</v>
      </c>
      <c r="F51" s="27">
        <v>3</v>
      </c>
      <c r="G51" s="35" t="s">
        <v>351</v>
      </c>
      <c r="H51" s="27" t="s">
        <v>42</v>
      </c>
      <c r="J51" s="30">
        <f t="shared" si="20"/>
        <v>9.958333333333332</v>
      </c>
      <c r="K51" s="31">
        <f t="shared" si="21"/>
        <v>52.10416666666667</v>
      </c>
      <c r="L51" s="32" t="str">
        <f t="shared" si="17"/>
        <v>JO57XJ</v>
      </c>
      <c r="M51" s="33">
        <f t="shared" si="22"/>
        <v>11.958333333333332</v>
      </c>
      <c r="N51" s="33">
        <f t="shared" si="23"/>
        <v>57.395833333333336</v>
      </c>
      <c r="O51" s="10">
        <f t="shared" si="24"/>
        <v>0.8424132142623957</v>
      </c>
      <c r="P51" s="10">
        <f t="shared" si="25"/>
        <v>0.7891287548284837</v>
      </c>
      <c r="Q51" s="10">
        <f t="shared" si="26"/>
        <v>0.5388320484493281</v>
      </c>
      <c r="R51" s="10">
        <f t="shared" si="27"/>
        <v>0.61422781466069</v>
      </c>
      <c r="S51" s="10">
        <f t="shared" si="28"/>
        <v>0.9993908270190958</v>
      </c>
      <c r="T51" s="10">
        <f t="shared" si="29"/>
        <v>0.9955365070897473</v>
      </c>
      <c r="U51" s="10">
        <f t="shared" si="30"/>
        <v>0.09451790655377046</v>
      </c>
      <c r="V51" s="10">
        <f t="shared" si="31"/>
        <v>0.09437723799489772</v>
      </c>
      <c r="W51" s="10">
        <f t="shared" si="32"/>
        <v>-0.9738636089644852</v>
      </c>
      <c r="X51" s="11">
        <f t="shared" si="33"/>
        <v>166.87162683458354</v>
      </c>
    </row>
    <row r="52" spans="1:24" ht="13.5">
      <c r="A52" s="24">
        <v>432.908</v>
      </c>
      <c r="B52" s="25" t="s">
        <v>442</v>
      </c>
      <c r="C52" s="25" t="s">
        <v>443</v>
      </c>
      <c r="D52" s="26">
        <f t="shared" si="18"/>
        <v>225.02634748818755</v>
      </c>
      <c r="E52" s="26">
        <f t="shared" si="19"/>
        <v>3896.2251548184354</v>
      </c>
      <c r="F52" s="27">
        <v>10</v>
      </c>
      <c r="G52" s="35"/>
      <c r="H52" s="27" t="s">
        <v>42</v>
      </c>
      <c r="J52" s="30">
        <f t="shared" si="20"/>
        <v>-15.458333333333334</v>
      </c>
      <c r="K52" s="31">
        <f t="shared" si="21"/>
        <v>28.104166666666664</v>
      </c>
      <c r="L52" s="32" t="str">
        <f t="shared" si="17"/>
        <v>JO57XJ</v>
      </c>
      <c r="M52" s="33">
        <f t="shared" si="22"/>
        <v>11.958333333333332</v>
      </c>
      <c r="N52" s="33">
        <f t="shared" si="23"/>
        <v>57.395833333333336</v>
      </c>
      <c r="O52" s="10">
        <f t="shared" si="24"/>
        <v>0.8424132142623957</v>
      </c>
      <c r="P52" s="10">
        <f t="shared" si="25"/>
        <v>0.47107603004984894</v>
      </c>
      <c r="Q52" s="10">
        <f t="shared" si="26"/>
        <v>0.5388320484493281</v>
      </c>
      <c r="R52" s="10">
        <f t="shared" si="27"/>
        <v>0.8820926107345384</v>
      </c>
      <c r="S52" s="10">
        <f t="shared" si="28"/>
        <v>0.8876814808855943</v>
      </c>
      <c r="T52" s="10">
        <f t="shared" si="29"/>
        <v>0.8187554748822927</v>
      </c>
      <c r="U52" s="10">
        <f t="shared" si="30"/>
        <v>0.6115562949016536</v>
      </c>
      <c r="V52" s="10">
        <f t="shared" si="31"/>
        <v>0.5741423798591002</v>
      </c>
      <c r="W52" s="10">
        <f t="shared" si="32"/>
        <v>-0.7067815430855029</v>
      </c>
      <c r="X52" s="11">
        <f t="shared" si="33"/>
        <v>134.97365251181245</v>
      </c>
    </row>
    <row r="53" spans="1:24" ht="13.5">
      <c r="A53" s="24">
        <v>432.91</v>
      </c>
      <c r="B53" s="25" t="s">
        <v>444</v>
      </c>
      <c r="C53" s="25" t="s">
        <v>445</v>
      </c>
      <c r="D53" s="26">
        <f t="shared" si="18"/>
        <v>249.9627578155552</v>
      </c>
      <c r="E53" s="26">
        <f t="shared" si="19"/>
        <v>946.655869975396</v>
      </c>
      <c r="F53" s="27">
        <v>40</v>
      </c>
      <c r="G53" s="35" t="s">
        <v>446</v>
      </c>
      <c r="H53" s="27" t="s">
        <v>447</v>
      </c>
      <c r="J53" s="30">
        <f t="shared" si="20"/>
        <v>-1.625</v>
      </c>
      <c r="K53" s="31">
        <f t="shared" si="21"/>
        <v>53.6875</v>
      </c>
      <c r="L53" s="32" t="str">
        <f t="shared" si="17"/>
        <v>JO57XJ</v>
      </c>
      <c r="M53" s="33">
        <f t="shared" si="22"/>
        <v>11.958333333333332</v>
      </c>
      <c r="N53" s="33">
        <f t="shared" si="23"/>
        <v>57.395833333333336</v>
      </c>
      <c r="O53" s="10">
        <f t="shared" si="24"/>
        <v>0.8424132142623957</v>
      </c>
      <c r="P53" s="10">
        <f t="shared" si="25"/>
        <v>0.8057991058300534</v>
      </c>
      <c r="Q53" s="10">
        <f t="shared" si="26"/>
        <v>0.5388320484493281</v>
      </c>
      <c r="R53" s="10">
        <f t="shared" si="27"/>
        <v>0.5921889909847078</v>
      </c>
      <c r="S53" s="10">
        <f t="shared" si="28"/>
        <v>0.9720293595239425</v>
      </c>
      <c r="T53" s="10">
        <f t="shared" si="29"/>
        <v>0.9889810588176569</v>
      </c>
      <c r="U53" s="10">
        <f t="shared" si="30"/>
        <v>0.14858827028337718</v>
      </c>
      <c r="V53" s="10">
        <f t="shared" si="31"/>
        <v>0.14804210650996005</v>
      </c>
      <c r="W53" s="10">
        <f t="shared" si="32"/>
        <v>-0.3426308700499294</v>
      </c>
      <c r="X53" s="11">
        <f t="shared" si="33"/>
        <v>110.0372421844448</v>
      </c>
    </row>
    <row r="54" spans="1:24" ht="13.5">
      <c r="A54" s="24">
        <v>432.918</v>
      </c>
      <c r="B54" s="25" t="s">
        <v>448</v>
      </c>
      <c r="C54" s="25" t="s">
        <v>449</v>
      </c>
      <c r="D54" s="26">
        <f t="shared" si="18"/>
        <v>205.2116681430458</v>
      </c>
      <c r="E54" s="26">
        <f t="shared" si="19"/>
        <v>2197.9608496510746</v>
      </c>
      <c r="F54" s="27">
        <v>10</v>
      </c>
      <c r="G54" s="35"/>
      <c r="H54" s="27" t="s">
        <v>42</v>
      </c>
      <c r="J54" s="30">
        <f t="shared" si="20"/>
        <v>1.2916666666666667</v>
      </c>
      <c r="K54" s="31">
        <f t="shared" si="21"/>
        <v>38.895833333333336</v>
      </c>
      <c r="L54" s="32" t="str">
        <f t="shared" si="17"/>
        <v>JO57XJ</v>
      </c>
      <c r="M54" s="33">
        <f t="shared" si="22"/>
        <v>11.958333333333332</v>
      </c>
      <c r="N54" s="33">
        <f t="shared" si="23"/>
        <v>57.395833333333336</v>
      </c>
      <c r="O54" s="10">
        <f t="shared" si="24"/>
        <v>0.8424132142623957</v>
      </c>
      <c r="P54" s="10">
        <f t="shared" si="25"/>
        <v>0.6279064605500522</v>
      </c>
      <c r="Q54" s="10">
        <f t="shared" si="26"/>
        <v>0.5388320484493281</v>
      </c>
      <c r="R54" s="10">
        <f t="shared" si="27"/>
        <v>0.7782888132303495</v>
      </c>
      <c r="S54" s="10">
        <f t="shared" si="28"/>
        <v>0.9827206467064133</v>
      </c>
      <c r="T54" s="10">
        <f t="shared" si="29"/>
        <v>0.9410772654221461</v>
      </c>
      <c r="U54" s="10">
        <f t="shared" si="30"/>
        <v>0.3449946397192081</v>
      </c>
      <c r="V54" s="10">
        <f t="shared" si="31"/>
        <v>0.3381916328142603</v>
      </c>
      <c r="W54" s="10">
        <f t="shared" si="32"/>
        <v>-0.9047403248098544</v>
      </c>
      <c r="X54" s="11">
        <f t="shared" si="33"/>
        <v>154.7883318569542</v>
      </c>
    </row>
    <row r="55" spans="1:24" ht="13.5">
      <c r="A55" s="24">
        <v>432.918</v>
      </c>
      <c r="B55" s="25" t="s">
        <v>450</v>
      </c>
      <c r="C55" s="25" t="s">
        <v>451</v>
      </c>
      <c r="D55" s="26">
        <f t="shared" si="18"/>
        <v>233.17617191818644</v>
      </c>
      <c r="E55" s="26">
        <f t="shared" si="19"/>
        <v>1493.4573126845523</v>
      </c>
      <c r="F55" s="27">
        <v>15</v>
      </c>
      <c r="G55" s="35" t="s">
        <v>351</v>
      </c>
      <c r="H55" s="27" t="s">
        <v>42</v>
      </c>
      <c r="J55" s="30">
        <f t="shared" si="20"/>
        <v>-4.208333333333333</v>
      </c>
      <c r="K55" s="31">
        <f t="shared" si="21"/>
        <v>48.10416666666667</v>
      </c>
      <c r="L55" s="32" t="str">
        <f t="shared" si="17"/>
        <v>JO57XJ</v>
      </c>
      <c r="M55" s="33">
        <f t="shared" si="22"/>
        <v>11.958333333333332</v>
      </c>
      <c r="N55" s="33">
        <f t="shared" si="23"/>
        <v>57.395833333333336</v>
      </c>
      <c r="O55" s="10">
        <f t="shared" si="24"/>
        <v>0.8424132142623957</v>
      </c>
      <c r="P55" s="10">
        <f t="shared" si="25"/>
        <v>0.7443601104169041</v>
      </c>
      <c r="Q55" s="10">
        <f t="shared" si="26"/>
        <v>0.5388320484493281</v>
      </c>
      <c r="R55" s="10">
        <f t="shared" si="27"/>
        <v>0.667778425842086</v>
      </c>
      <c r="S55" s="10">
        <f t="shared" si="28"/>
        <v>0.9604558336016056</v>
      </c>
      <c r="T55" s="10">
        <f t="shared" si="29"/>
        <v>0.9726504118441655</v>
      </c>
      <c r="U55" s="10">
        <f t="shared" si="30"/>
        <v>0.2344148976117646</v>
      </c>
      <c r="V55" s="10">
        <f t="shared" si="31"/>
        <v>0.23227392522488466</v>
      </c>
      <c r="W55" s="10">
        <f t="shared" si="32"/>
        <v>-0.5993565536510552</v>
      </c>
      <c r="X55" s="11">
        <f t="shared" si="33"/>
        <v>126.82382808181356</v>
      </c>
    </row>
    <row r="56" spans="1:24" ht="13.5">
      <c r="A56" s="24">
        <v>432.92</v>
      </c>
      <c r="B56" s="25" t="s">
        <v>452</v>
      </c>
      <c r="C56" s="25" t="s">
        <v>453</v>
      </c>
      <c r="D56" s="26">
        <f t="shared" si="18"/>
        <v>202.12704080002663</v>
      </c>
      <c r="E56" s="26">
        <f t="shared" si="19"/>
        <v>618.9835877098856</v>
      </c>
      <c r="F56" s="27">
        <v>12</v>
      </c>
      <c r="G56" s="35" t="s">
        <v>454</v>
      </c>
      <c r="H56" s="27">
        <v>45</v>
      </c>
      <c r="J56" s="30">
        <f t="shared" si="20"/>
        <v>8.541666666666666</v>
      </c>
      <c r="K56" s="31">
        <f t="shared" si="21"/>
        <v>52.1875</v>
      </c>
      <c r="L56" s="32" t="str">
        <f t="shared" si="17"/>
        <v>JO57XJ</v>
      </c>
      <c r="M56" s="33">
        <f t="shared" si="22"/>
        <v>11.958333333333332</v>
      </c>
      <c r="N56" s="33">
        <f t="shared" si="23"/>
        <v>57.395833333333336</v>
      </c>
      <c r="O56" s="10">
        <f t="shared" si="24"/>
        <v>0.8424132142623957</v>
      </c>
      <c r="P56" s="10">
        <f t="shared" si="25"/>
        <v>0.790021277996269</v>
      </c>
      <c r="Q56" s="10">
        <f t="shared" si="26"/>
        <v>0.5388320484493281</v>
      </c>
      <c r="R56" s="10">
        <f t="shared" si="27"/>
        <v>0.6130794241475911</v>
      </c>
      <c r="S56" s="10">
        <f t="shared" si="28"/>
        <v>0.9982225341657313</v>
      </c>
      <c r="T56" s="10">
        <f t="shared" si="29"/>
        <v>0.9952840258830333</v>
      </c>
      <c r="U56" s="10">
        <f t="shared" si="30"/>
        <v>0.09715642563332061</v>
      </c>
      <c r="V56" s="10">
        <f t="shared" si="31"/>
        <v>0.09700364849871065</v>
      </c>
      <c r="W56" s="10">
        <f t="shared" si="32"/>
        <v>-0.9263509682774658</v>
      </c>
      <c r="X56" s="11">
        <f t="shared" si="33"/>
        <v>157.87295919997337</v>
      </c>
    </row>
    <row r="57" spans="1:24" ht="13.5">
      <c r="A57" s="24">
        <v>432.92</v>
      </c>
      <c r="B57" s="25" t="s">
        <v>455</v>
      </c>
      <c r="C57" s="25" t="s">
        <v>456</v>
      </c>
      <c r="D57" s="26">
        <f t="shared" si="18"/>
        <v>75.00666214042775</v>
      </c>
      <c r="E57" s="26">
        <f t="shared" si="19"/>
        <v>133.2985750535381</v>
      </c>
      <c r="F57" s="27">
        <v>15</v>
      </c>
      <c r="G57" s="35" t="s">
        <v>351</v>
      </c>
      <c r="H57" s="27" t="s">
        <v>42</v>
      </c>
      <c r="I57" s="39" t="s">
        <v>436</v>
      </c>
      <c r="J57" s="30">
        <f t="shared" si="20"/>
        <v>14.125</v>
      </c>
      <c r="K57" s="31">
        <f t="shared" si="21"/>
        <v>57.6875</v>
      </c>
      <c r="L57" s="32" t="str">
        <f t="shared" si="17"/>
        <v>JO57XJ</v>
      </c>
      <c r="M57" s="33">
        <f t="shared" si="22"/>
        <v>11.958333333333332</v>
      </c>
      <c r="N57" s="33">
        <f t="shared" si="23"/>
        <v>57.395833333333336</v>
      </c>
      <c r="O57" s="10">
        <f t="shared" si="24"/>
        <v>0.8424132142623957</v>
      </c>
      <c r="P57" s="10">
        <f t="shared" si="25"/>
        <v>0.8451452355087578</v>
      </c>
      <c r="Q57" s="10">
        <f t="shared" si="26"/>
        <v>0.5388320484493281</v>
      </c>
      <c r="R57" s="10">
        <f t="shared" si="27"/>
        <v>0.5345367441971098</v>
      </c>
      <c r="S57" s="10">
        <f t="shared" si="28"/>
        <v>0.9992850804242445</v>
      </c>
      <c r="T57" s="10">
        <f t="shared" si="29"/>
        <v>0.999781128121755</v>
      </c>
      <c r="U57" s="10">
        <f t="shared" si="30"/>
        <v>0.020922708374436993</v>
      </c>
      <c r="V57" s="10">
        <f t="shared" si="31"/>
        <v>0.020921181888002533</v>
      </c>
      <c r="W57" s="10">
        <f t="shared" si="32"/>
        <v>0.2587067290857974</v>
      </c>
      <c r="X57" s="11">
        <f t="shared" si="33"/>
        <v>75.00666214042775</v>
      </c>
    </row>
    <row r="58" spans="1:24" ht="13.5">
      <c r="A58" s="24">
        <v>432.93</v>
      </c>
      <c r="B58" s="25" t="s">
        <v>457</v>
      </c>
      <c r="C58" s="25" t="s">
        <v>458</v>
      </c>
      <c r="D58" s="26">
        <f t="shared" si="18"/>
        <v>153.68552522858383</v>
      </c>
      <c r="E58" s="26">
        <f t="shared" si="19"/>
        <v>1170.7334696169119</v>
      </c>
      <c r="F58" s="27">
        <v>2</v>
      </c>
      <c r="G58" s="35" t="s">
        <v>357</v>
      </c>
      <c r="H58" s="27" t="s">
        <v>42</v>
      </c>
      <c r="J58" s="30">
        <f t="shared" si="20"/>
        <v>18.875</v>
      </c>
      <c r="K58" s="31">
        <f t="shared" si="21"/>
        <v>47.72916666666667</v>
      </c>
      <c r="L58" s="32" t="str">
        <f t="shared" si="17"/>
        <v>JO57XJ</v>
      </c>
      <c r="M58" s="33">
        <f t="shared" si="22"/>
        <v>11.958333333333332</v>
      </c>
      <c r="N58" s="33">
        <f t="shared" si="23"/>
        <v>57.395833333333336</v>
      </c>
      <c r="O58" s="10">
        <f t="shared" si="24"/>
        <v>0.8424132142623957</v>
      </c>
      <c r="P58" s="10">
        <f t="shared" si="25"/>
        <v>0.739973599088978</v>
      </c>
      <c r="Q58" s="10">
        <f t="shared" si="26"/>
        <v>0.5388320484493281</v>
      </c>
      <c r="R58" s="10">
        <f t="shared" si="27"/>
        <v>0.6726359138875239</v>
      </c>
      <c r="S58" s="10">
        <f t="shared" si="28"/>
        <v>0.9927223535385425</v>
      </c>
      <c r="T58" s="10">
        <f t="shared" si="29"/>
        <v>0.9831636313379218</v>
      </c>
      <c r="U58" s="10">
        <f t="shared" si="30"/>
        <v>0.18375976606763644</v>
      </c>
      <c r="V58" s="10">
        <f t="shared" si="31"/>
        <v>0.18272732147774412</v>
      </c>
      <c r="W58" s="10">
        <f t="shared" si="32"/>
        <v>-0.896374467629311</v>
      </c>
      <c r="X58" s="11">
        <f t="shared" si="33"/>
        <v>153.68552522858383</v>
      </c>
    </row>
    <row r="59" spans="1:24" ht="13.5">
      <c r="A59" s="24">
        <v>432.93</v>
      </c>
      <c r="B59" s="25" t="s">
        <v>459</v>
      </c>
      <c r="C59" s="25" t="s">
        <v>460</v>
      </c>
      <c r="D59" s="26">
        <f t="shared" si="18"/>
        <v>160.3882057670189</v>
      </c>
      <c r="E59" s="26">
        <f t="shared" si="19"/>
        <v>789.2284799267635</v>
      </c>
      <c r="F59" s="27">
        <v>3</v>
      </c>
      <c r="G59" s="35" t="s">
        <v>461</v>
      </c>
      <c r="H59" s="27" t="s">
        <v>462</v>
      </c>
      <c r="J59" s="30">
        <f t="shared" si="20"/>
        <v>15.708333333333332</v>
      </c>
      <c r="K59" s="31">
        <f t="shared" si="21"/>
        <v>50.645833333333336</v>
      </c>
      <c r="L59" s="32" t="str">
        <f t="shared" si="17"/>
        <v>JO57XJ</v>
      </c>
      <c r="M59" s="33">
        <f t="shared" si="22"/>
        <v>11.958333333333332</v>
      </c>
      <c r="N59" s="33">
        <f t="shared" si="23"/>
        <v>57.395833333333336</v>
      </c>
      <c r="O59" s="10">
        <f t="shared" si="24"/>
        <v>0.8424132142623957</v>
      </c>
      <c r="P59" s="10">
        <f t="shared" si="25"/>
        <v>0.7732410741643875</v>
      </c>
      <c r="Q59" s="10">
        <f t="shared" si="26"/>
        <v>0.5388320484493281</v>
      </c>
      <c r="R59" s="10">
        <f t="shared" si="27"/>
        <v>0.6341121676999301</v>
      </c>
      <c r="S59" s="10">
        <f t="shared" si="28"/>
        <v>0.9978589232386035</v>
      </c>
      <c r="T59" s="10">
        <f t="shared" si="29"/>
        <v>0.992336893936443</v>
      </c>
      <c r="U59" s="10">
        <f t="shared" si="30"/>
        <v>0.12387827341496838</v>
      </c>
      <c r="V59" s="10">
        <f t="shared" si="31"/>
        <v>0.12356168068043072</v>
      </c>
      <c r="W59" s="10">
        <f t="shared" si="32"/>
        <v>-0.9419883807274185</v>
      </c>
      <c r="X59" s="11">
        <f t="shared" si="33"/>
        <v>160.3882057670189</v>
      </c>
    </row>
    <row r="60" spans="1:24" ht="13.5">
      <c r="A60" s="24">
        <v>432.934</v>
      </c>
      <c r="B60" s="45" t="s">
        <v>465</v>
      </c>
      <c r="C60" s="25" t="s">
        <v>466</v>
      </c>
      <c r="D60" s="26">
        <f t="shared" si="18"/>
        <v>240.85713641111516</v>
      </c>
      <c r="E60" s="26">
        <f t="shared" si="19"/>
        <v>1152.2204117866615</v>
      </c>
      <c r="F60" s="27">
        <v>250</v>
      </c>
      <c r="G60" s="28" t="s">
        <v>467</v>
      </c>
      <c r="H60" s="27">
        <v>90</v>
      </c>
      <c r="I60" s="51" t="s">
        <v>468</v>
      </c>
      <c r="J60" s="30">
        <f t="shared" si="20"/>
        <v>-2.6250000000000004</v>
      </c>
      <c r="K60" s="31">
        <f t="shared" si="21"/>
        <v>51.395833333333336</v>
      </c>
      <c r="L60" s="32" t="str">
        <f t="shared" si="17"/>
        <v>JO57XJ</v>
      </c>
      <c r="M60" s="33">
        <f t="shared" si="22"/>
        <v>11.958333333333332</v>
      </c>
      <c r="N60" s="33">
        <f t="shared" si="23"/>
        <v>57.395833333333336</v>
      </c>
      <c r="O60" s="10">
        <f t="shared" si="24"/>
        <v>0.8424132142623957</v>
      </c>
      <c r="P60" s="10">
        <f t="shared" si="25"/>
        <v>0.7814751005477469</v>
      </c>
      <c r="Q60" s="10">
        <f t="shared" si="26"/>
        <v>0.5388320484493281</v>
      </c>
      <c r="R60" s="10">
        <f t="shared" si="27"/>
        <v>0.6239364288322078</v>
      </c>
      <c r="S60" s="10">
        <f t="shared" si="28"/>
        <v>0.9677824535432009</v>
      </c>
      <c r="T60" s="10">
        <f t="shared" si="29"/>
        <v>0.9836904547047145</v>
      </c>
      <c r="U60" s="10">
        <f t="shared" si="30"/>
        <v>0.18085393372887482</v>
      </c>
      <c r="V60" s="10">
        <f t="shared" si="31"/>
        <v>0.1798696453625013</v>
      </c>
      <c r="W60" s="10">
        <f t="shared" si="32"/>
        <v>-0.48698892266663607</v>
      </c>
      <c r="X60" s="11">
        <f t="shared" si="33"/>
        <v>119.14286358888485</v>
      </c>
    </row>
    <row r="61" spans="1:24" ht="13.5">
      <c r="A61" s="24">
        <v>432.94</v>
      </c>
      <c r="B61" s="25" t="s">
        <v>375</v>
      </c>
      <c r="C61" s="25" t="s">
        <v>376</v>
      </c>
      <c r="D61" s="26">
        <f t="shared" si="18"/>
        <v>194.17213087963688</v>
      </c>
      <c r="E61" s="26">
        <f t="shared" si="19"/>
        <v>713.5489239766188</v>
      </c>
      <c r="F61" s="27">
        <v>1</v>
      </c>
      <c r="G61" s="28" t="s">
        <v>469</v>
      </c>
      <c r="H61" s="27" t="s">
        <v>42</v>
      </c>
      <c r="J61" s="30">
        <f t="shared" si="20"/>
        <v>9.458333333333332</v>
      </c>
      <c r="K61" s="31">
        <f t="shared" si="21"/>
        <v>51.145833333333336</v>
      </c>
      <c r="L61" s="32" t="str">
        <f t="shared" si="17"/>
        <v>JO57XJ</v>
      </c>
      <c r="M61" s="33">
        <f t="shared" si="22"/>
        <v>11.958333333333332</v>
      </c>
      <c r="N61" s="33">
        <f t="shared" si="23"/>
        <v>57.395833333333336</v>
      </c>
      <c r="O61" s="10">
        <f t="shared" si="24"/>
        <v>0.8424132142623957</v>
      </c>
      <c r="P61" s="10">
        <f t="shared" si="25"/>
        <v>0.7787452338550107</v>
      </c>
      <c r="Q61" s="10">
        <f t="shared" si="26"/>
        <v>0.5388320484493281</v>
      </c>
      <c r="R61" s="10">
        <f t="shared" si="27"/>
        <v>0.627340306969116</v>
      </c>
      <c r="S61" s="10">
        <f t="shared" si="28"/>
        <v>0.9990482215818578</v>
      </c>
      <c r="T61" s="10">
        <f t="shared" si="29"/>
        <v>0.9937346075522001</v>
      </c>
      <c r="U61" s="10">
        <f t="shared" si="30"/>
        <v>0.1119995171835848</v>
      </c>
      <c r="V61" s="10">
        <f t="shared" si="31"/>
        <v>0.11176551235991734</v>
      </c>
      <c r="W61" s="10">
        <f t="shared" si="32"/>
        <v>-0.9695645546614774</v>
      </c>
      <c r="X61" s="11">
        <f t="shared" si="33"/>
        <v>165.82786912036312</v>
      </c>
    </row>
    <row r="62" spans="1:24" ht="13.5">
      <c r="A62" s="24">
        <v>432.947</v>
      </c>
      <c r="B62" s="25" t="s">
        <v>470</v>
      </c>
      <c r="C62" s="25" t="s">
        <v>471</v>
      </c>
      <c r="D62" s="26">
        <f t="shared" si="18"/>
        <v>149.494801564589</v>
      </c>
      <c r="E62" s="26">
        <f t="shared" si="19"/>
        <v>1191.1504482340938</v>
      </c>
      <c r="F62" s="27">
        <v>2</v>
      </c>
      <c r="J62" s="30">
        <f t="shared" si="20"/>
        <v>20.041666666666668</v>
      </c>
      <c r="K62" s="31">
        <f t="shared" si="21"/>
        <v>47.85416666666667</v>
      </c>
      <c r="L62" s="32" t="str">
        <f t="shared" si="17"/>
        <v>JO57XJ</v>
      </c>
      <c r="M62" s="33">
        <f t="shared" si="22"/>
        <v>11.958333333333332</v>
      </c>
      <c r="N62" s="33">
        <f t="shared" si="23"/>
        <v>57.395833333333336</v>
      </c>
      <c r="O62" s="10">
        <f t="shared" si="24"/>
        <v>0.8424132142623957</v>
      </c>
      <c r="P62" s="10">
        <f t="shared" si="25"/>
        <v>0.7414393008395087</v>
      </c>
      <c r="Q62" s="10">
        <f t="shared" si="26"/>
        <v>0.5388320484493281</v>
      </c>
      <c r="R62" s="10">
        <f t="shared" si="27"/>
        <v>0.67101994245374</v>
      </c>
      <c r="S62" s="10">
        <f t="shared" si="28"/>
        <v>0.9900646023370409</v>
      </c>
      <c r="T62" s="10">
        <f t="shared" si="29"/>
        <v>0.9825730023183821</v>
      </c>
      <c r="U62" s="10">
        <f t="shared" si="30"/>
        <v>0.1869644401560342</v>
      </c>
      <c r="V62" s="10">
        <f t="shared" si="31"/>
        <v>0.18587709680065678</v>
      </c>
      <c r="W62" s="10">
        <f t="shared" si="32"/>
        <v>-0.8615831080339614</v>
      </c>
      <c r="X62" s="11">
        <f t="shared" si="33"/>
        <v>149.494801564589</v>
      </c>
    </row>
    <row r="63" spans="1:24" ht="13.5">
      <c r="A63" s="24">
        <v>432.95</v>
      </c>
      <c r="B63" s="25" t="s">
        <v>250</v>
      </c>
      <c r="C63" s="25" t="s">
        <v>474</v>
      </c>
      <c r="D63" s="26">
        <f t="shared" si="18"/>
        <v>169.1705404677447</v>
      </c>
      <c r="E63" s="26">
        <f t="shared" si="19"/>
        <v>1273.053609732199</v>
      </c>
      <c r="F63" s="27">
        <v>1</v>
      </c>
      <c r="G63" s="28" t="s">
        <v>357</v>
      </c>
      <c r="H63" s="27" t="s">
        <v>42</v>
      </c>
      <c r="J63" s="30">
        <f t="shared" si="20"/>
        <v>15.041666666666666</v>
      </c>
      <c r="K63" s="31">
        <f t="shared" si="21"/>
        <v>46.10416666666667</v>
      </c>
      <c r="L63" s="32" t="str">
        <f t="shared" si="17"/>
        <v>JO57XJ</v>
      </c>
      <c r="M63" s="33">
        <f t="shared" si="22"/>
        <v>11.958333333333332</v>
      </c>
      <c r="N63" s="33">
        <f t="shared" si="23"/>
        <v>57.395833333333336</v>
      </c>
      <c r="O63" s="10">
        <f t="shared" si="24"/>
        <v>0.8424132142623957</v>
      </c>
      <c r="P63" s="10">
        <f t="shared" si="25"/>
        <v>0.720601535378898</v>
      </c>
      <c r="Q63" s="10">
        <f t="shared" si="26"/>
        <v>0.5388320484493281</v>
      </c>
      <c r="R63" s="10">
        <f t="shared" si="27"/>
        <v>0.6933494264868002</v>
      </c>
      <c r="S63" s="10">
        <f t="shared" si="28"/>
        <v>0.9985523589689617</v>
      </c>
      <c r="T63" s="10">
        <f t="shared" si="29"/>
        <v>0.9801023103011348</v>
      </c>
      <c r="U63" s="10">
        <f t="shared" si="30"/>
        <v>0.19982006117284556</v>
      </c>
      <c r="V63" s="10">
        <f t="shared" si="31"/>
        <v>0.1984929755492069</v>
      </c>
      <c r="W63" s="10">
        <f t="shared" si="32"/>
        <v>-0.982190775821132</v>
      </c>
      <c r="X63" s="11">
        <f t="shared" si="33"/>
        <v>169.1705404677447</v>
      </c>
    </row>
    <row r="64" spans="1:24" ht="13.5">
      <c r="A64" s="24">
        <v>432.965</v>
      </c>
      <c r="B64" s="25" t="s">
        <v>475</v>
      </c>
      <c r="C64" s="25" t="s">
        <v>476</v>
      </c>
      <c r="D64" s="26">
        <f t="shared" si="18"/>
        <v>183.14247828228318</v>
      </c>
      <c r="E64" s="26">
        <f t="shared" si="19"/>
        <v>881.388694022371</v>
      </c>
      <c r="F64" s="27">
        <v>1</v>
      </c>
      <c r="G64" s="35" t="s">
        <v>351</v>
      </c>
      <c r="H64" s="27" t="s">
        <v>42</v>
      </c>
      <c r="J64" s="30">
        <f t="shared" si="20"/>
        <v>11.291666666666666</v>
      </c>
      <c r="K64" s="31">
        <f t="shared" si="21"/>
        <v>49.47916666666667</v>
      </c>
      <c r="L64" s="32" t="str">
        <f t="shared" si="17"/>
        <v>JO57XJ</v>
      </c>
      <c r="M64" s="33">
        <f t="shared" si="22"/>
        <v>11.958333333333332</v>
      </c>
      <c r="N64" s="33">
        <f t="shared" si="23"/>
        <v>57.395833333333336</v>
      </c>
      <c r="O64" s="10">
        <f t="shared" si="24"/>
        <v>0.8424132142623957</v>
      </c>
      <c r="P64" s="10">
        <f t="shared" si="25"/>
        <v>0.7601697693634277</v>
      </c>
      <c r="Q64" s="10">
        <f t="shared" si="26"/>
        <v>0.5388320484493281</v>
      </c>
      <c r="R64" s="10">
        <f t="shared" si="27"/>
        <v>0.649724496803032</v>
      </c>
      <c r="S64" s="10">
        <f t="shared" si="28"/>
        <v>0.9999323080037622</v>
      </c>
      <c r="T64" s="10">
        <f t="shared" si="29"/>
        <v>0.9904457418824617</v>
      </c>
      <c r="U64" s="10">
        <f t="shared" si="30"/>
        <v>0.13834385402956695</v>
      </c>
      <c r="V64" s="10">
        <f t="shared" si="31"/>
        <v>0.13790298179118554</v>
      </c>
      <c r="W64" s="10">
        <f t="shared" si="32"/>
        <v>-0.9984963026368409</v>
      </c>
      <c r="X64" s="11">
        <f t="shared" si="33"/>
        <v>176.85752171771682</v>
      </c>
    </row>
    <row r="65" spans="1:24" ht="13.5">
      <c r="A65" s="24">
        <v>432.965</v>
      </c>
      <c r="B65" s="25" t="s">
        <v>316</v>
      </c>
      <c r="C65" s="25" t="s">
        <v>477</v>
      </c>
      <c r="D65" s="26">
        <f t="shared" si="18"/>
        <v>297.4901255823437</v>
      </c>
      <c r="E65" s="26">
        <f t="shared" si="19"/>
        <v>816.5885362036186</v>
      </c>
      <c r="F65" s="27">
        <v>675</v>
      </c>
      <c r="G65" s="35" t="s">
        <v>478</v>
      </c>
      <c r="H65" s="27">
        <v>165</v>
      </c>
      <c r="J65" s="30">
        <f t="shared" si="20"/>
        <v>-1.2083333333333333</v>
      </c>
      <c r="K65" s="31">
        <f t="shared" si="21"/>
        <v>60.145833333333336</v>
      </c>
      <c r="L65" s="32" t="str">
        <f t="shared" si="17"/>
        <v>JO57XJ</v>
      </c>
      <c r="M65" s="33">
        <f t="shared" si="22"/>
        <v>11.958333333333332</v>
      </c>
      <c r="N65" s="33">
        <f t="shared" si="23"/>
        <v>57.395833333333336</v>
      </c>
      <c r="O65" s="10">
        <f t="shared" si="24"/>
        <v>0.8424132142623957</v>
      </c>
      <c r="P65" s="10">
        <f t="shared" si="25"/>
        <v>0.8672952330915158</v>
      </c>
      <c r="Q65" s="10">
        <f t="shared" si="26"/>
        <v>0.5388320484493281</v>
      </c>
      <c r="R65" s="10">
        <f t="shared" si="27"/>
        <v>0.4977941127180325</v>
      </c>
      <c r="S65" s="10">
        <f t="shared" si="28"/>
        <v>0.9737115872561709</v>
      </c>
      <c r="T65" s="10">
        <f t="shared" si="29"/>
        <v>0.9917971133203479</v>
      </c>
      <c r="U65" s="10">
        <f t="shared" si="30"/>
        <v>0.12817274151681346</v>
      </c>
      <c r="V65" s="10">
        <f t="shared" si="31"/>
        <v>0.12782208733010483</v>
      </c>
      <c r="W65" s="10">
        <f t="shared" si="32"/>
        <v>0.4615957379559461</v>
      </c>
      <c r="X65" s="11">
        <f t="shared" si="33"/>
        <v>62.509874417656306</v>
      </c>
    </row>
    <row r="66" spans="1:24" ht="13.5">
      <c r="A66" s="24">
        <v>432.97</v>
      </c>
      <c r="B66" s="25" t="s">
        <v>295</v>
      </c>
      <c r="C66" s="25" t="s">
        <v>296</v>
      </c>
      <c r="D66" s="26">
        <f t="shared" si="18"/>
        <v>241.6609531014933</v>
      </c>
      <c r="E66" s="26">
        <f t="shared" si="19"/>
        <v>1339.7050880422541</v>
      </c>
      <c r="F66" s="27">
        <v>12</v>
      </c>
      <c r="G66" s="35" t="s">
        <v>140</v>
      </c>
      <c r="H66" s="27">
        <v>45</v>
      </c>
      <c r="J66" s="30">
        <f t="shared" si="20"/>
        <v>-4.791666666666667</v>
      </c>
      <c r="K66" s="31">
        <f t="shared" si="21"/>
        <v>50.395833333333336</v>
      </c>
      <c r="L66" s="32" t="str">
        <f t="shared" si="17"/>
        <v>JO57XJ</v>
      </c>
      <c r="M66" s="33">
        <f t="shared" si="22"/>
        <v>11.958333333333332</v>
      </c>
      <c r="N66" s="33">
        <f t="shared" si="23"/>
        <v>57.395833333333336</v>
      </c>
      <c r="O66" s="10">
        <f t="shared" si="24"/>
        <v>0.8424132142623957</v>
      </c>
      <c r="P66" s="10">
        <f t="shared" si="25"/>
        <v>0.770466885957767</v>
      </c>
      <c r="Q66" s="10">
        <f t="shared" si="26"/>
        <v>0.5388320484493281</v>
      </c>
      <c r="R66" s="10">
        <f t="shared" si="27"/>
        <v>0.6374800213673689</v>
      </c>
      <c r="S66" s="10">
        <f t="shared" si="28"/>
        <v>0.9575713608048144</v>
      </c>
      <c r="T66" s="10">
        <f t="shared" si="29"/>
        <v>0.9779721404023667</v>
      </c>
      <c r="U66" s="10">
        <f t="shared" si="30"/>
        <v>0.21028175922810455</v>
      </c>
      <c r="V66" s="10">
        <f t="shared" si="31"/>
        <v>0.20873546080341387</v>
      </c>
      <c r="W66" s="10">
        <f t="shared" si="32"/>
        <v>-0.47468814153195865</v>
      </c>
      <c r="X66" s="11">
        <f t="shared" si="33"/>
        <v>118.33904689850668</v>
      </c>
    </row>
    <row r="67" spans="1:24" ht="13.5">
      <c r="A67" s="24">
        <v>432.97</v>
      </c>
      <c r="B67" s="25" t="s">
        <v>481</v>
      </c>
      <c r="C67" s="25" t="s">
        <v>482</v>
      </c>
      <c r="D67" s="26">
        <f t="shared" si="18"/>
        <v>169.74510244204103</v>
      </c>
      <c r="E67" s="26">
        <f t="shared" si="19"/>
        <v>962.31700380291</v>
      </c>
      <c r="F67" s="27" t="s">
        <v>483</v>
      </c>
      <c r="G67" s="35" t="s">
        <v>484</v>
      </c>
      <c r="H67" s="27" t="s">
        <v>42</v>
      </c>
      <c r="J67" s="30">
        <f t="shared" si="20"/>
        <v>14.291666666666666</v>
      </c>
      <c r="K67" s="31">
        <f t="shared" si="21"/>
        <v>48.85416666666667</v>
      </c>
      <c r="L67" s="32" t="str">
        <f t="shared" si="17"/>
        <v>JO57XJ</v>
      </c>
      <c r="M67" s="33">
        <f t="shared" si="22"/>
        <v>11.958333333333332</v>
      </c>
      <c r="N67" s="33">
        <f t="shared" si="23"/>
        <v>57.395833333333336</v>
      </c>
      <c r="O67" s="10">
        <f t="shared" si="24"/>
        <v>0.8424132142623957</v>
      </c>
      <c r="P67" s="10">
        <f t="shared" si="25"/>
        <v>0.7530372888059742</v>
      </c>
      <c r="Q67" s="10">
        <f t="shared" si="26"/>
        <v>0.5388320484493281</v>
      </c>
      <c r="R67" s="10">
        <f t="shared" si="27"/>
        <v>0.6579778428395198</v>
      </c>
      <c r="S67" s="10">
        <f t="shared" si="28"/>
        <v>0.9991708782897213</v>
      </c>
      <c r="T67" s="10">
        <f t="shared" si="29"/>
        <v>0.9886141553768308</v>
      </c>
      <c r="U67" s="10">
        <f t="shared" si="30"/>
        <v>0.15104646112115994</v>
      </c>
      <c r="V67" s="10">
        <f t="shared" si="31"/>
        <v>0.1504727609521249</v>
      </c>
      <c r="W67" s="10">
        <f t="shared" si="32"/>
        <v>-0.9840254837018932</v>
      </c>
      <c r="X67" s="11">
        <f t="shared" si="33"/>
        <v>169.74510244204103</v>
      </c>
    </row>
    <row r="68" spans="1:24" ht="13.5">
      <c r="A68" s="24">
        <v>432.975</v>
      </c>
      <c r="B68" s="49" t="s">
        <v>485</v>
      </c>
      <c r="C68" s="25" t="s">
        <v>486</v>
      </c>
      <c r="D68" s="26">
        <f t="shared" si="18"/>
        <v>209.24557071614768</v>
      </c>
      <c r="E68" s="26">
        <f t="shared" si="19"/>
        <v>815.0997266060323</v>
      </c>
      <c r="F68" s="27">
        <v>50</v>
      </c>
      <c r="G68" s="28" t="s">
        <v>487</v>
      </c>
      <c r="H68" s="27" t="s">
        <v>488</v>
      </c>
      <c r="I68" s="51" t="s">
        <v>489</v>
      </c>
      <c r="J68" s="30">
        <f t="shared" si="20"/>
        <v>6.291666666666667</v>
      </c>
      <c r="K68" s="31">
        <f t="shared" si="21"/>
        <v>50.85416666666667</v>
      </c>
      <c r="L68" s="32" t="str">
        <f t="shared" si="17"/>
        <v>JO57XJ</v>
      </c>
      <c r="M68" s="33">
        <f t="shared" si="22"/>
        <v>11.958333333333332</v>
      </c>
      <c r="N68" s="33">
        <f t="shared" si="23"/>
        <v>57.395833333333336</v>
      </c>
      <c r="O68" s="10">
        <f t="shared" si="24"/>
        <v>0.8424132142623957</v>
      </c>
      <c r="P68" s="10">
        <f t="shared" si="25"/>
        <v>0.7755416543925168</v>
      </c>
      <c r="Q68" s="10">
        <f t="shared" si="26"/>
        <v>0.5388320484493281</v>
      </c>
      <c r="R68" s="10">
        <f t="shared" si="27"/>
        <v>0.6312963981380839</v>
      </c>
      <c r="S68" s="10">
        <f t="shared" si="28"/>
        <v>0.9951131834510031</v>
      </c>
      <c r="T68" s="10">
        <f t="shared" si="29"/>
        <v>0.9918269563935063</v>
      </c>
      <c r="U68" s="10">
        <f t="shared" si="30"/>
        <v>0.1279390561302829</v>
      </c>
      <c r="V68" s="10">
        <f t="shared" si="31"/>
        <v>0.1275903153503189</v>
      </c>
      <c r="W68" s="10">
        <f t="shared" si="32"/>
        <v>-0.8725337776174361</v>
      </c>
      <c r="X68" s="11">
        <f t="shared" si="33"/>
        <v>150.75442928385232</v>
      </c>
    </row>
    <row r="69" spans="1:24" ht="13.5">
      <c r="A69" s="24">
        <v>432.975</v>
      </c>
      <c r="B69" s="25" t="s">
        <v>490</v>
      </c>
      <c r="C69" s="25" t="s">
        <v>491</v>
      </c>
      <c r="D69" s="26">
        <f t="shared" si="18"/>
        <v>178.18366723224844</v>
      </c>
      <c r="E69" s="26">
        <f t="shared" si="19"/>
        <v>968.7182054113026</v>
      </c>
      <c r="F69" s="27">
        <v>5</v>
      </c>
      <c r="G69" s="28" t="s">
        <v>492</v>
      </c>
      <c r="H69" s="27" t="s">
        <v>42</v>
      </c>
      <c r="I69" s="34"/>
      <c r="J69" s="30">
        <f t="shared" si="20"/>
        <v>12.375</v>
      </c>
      <c r="K69" s="31">
        <f t="shared" si="21"/>
        <v>48.6875</v>
      </c>
      <c r="L69" s="32" t="str">
        <f t="shared" si="17"/>
        <v>JO57XJ</v>
      </c>
      <c r="M69" s="33">
        <f t="shared" si="22"/>
        <v>11.958333333333332</v>
      </c>
      <c r="N69" s="33">
        <f t="shared" si="23"/>
        <v>57.395833333333336</v>
      </c>
      <c r="O69" s="10">
        <f t="shared" si="24"/>
        <v>0.8424132142623957</v>
      </c>
      <c r="P69" s="10">
        <f t="shared" si="25"/>
        <v>0.7511201255987101</v>
      </c>
      <c r="Q69" s="10">
        <f t="shared" si="26"/>
        <v>0.5388320484493281</v>
      </c>
      <c r="R69" s="10">
        <f t="shared" si="27"/>
        <v>0.6601655526612835</v>
      </c>
      <c r="S69" s="10">
        <f t="shared" si="28"/>
        <v>0.9999735576321774</v>
      </c>
      <c r="T69" s="10">
        <f t="shared" si="29"/>
        <v>0.9884624703233074</v>
      </c>
      <c r="U69" s="10">
        <f t="shared" si="30"/>
        <v>0.15205120160277863</v>
      </c>
      <c r="V69" s="10">
        <f t="shared" si="31"/>
        <v>0.1514659854962317</v>
      </c>
      <c r="W69" s="10">
        <f t="shared" si="32"/>
        <v>-0.9994975657871479</v>
      </c>
      <c r="X69" s="11">
        <f t="shared" si="33"/>
        <v>178.18366723224844</v>
      </c>
    </row>
    <row r="70" spans="1:24" ht="13.5">
      <c r="A70" s="24">
        <v>432.975</v>
      </c>
      <c r="B70" s="25" t="s">
        <v>493</v>
      </c>
      <c r="C70" s="25" t="s">
        <v>494</v>
      </c>
      <c r="D70" s="26">
        <f t="shared" si="18"/>
        <v>162.68924905099428</v>
      </c>
      <c r="E70" s="26">
        <f t="shared" si="19"/>
        <v>1167.459958059499</v>
      </c>
      <c r="F70" s="27">
        <v>20</v>
      </c>
      <c r="G70" s="28" t="s">
        <v>495</v>
      </c>
      <c r="H70" s="27">
        <v>90</v>
      </c>
      <c r="I70" s="34"/>
      <c r="J70" s="30">
        <f t="shared" si="20"/>
        <v>16.541666666666668</v>
      </c>
      <c r="K70" s="31">
        <f t="shared" si="21"/>
        <v>47.270833333333336</v>
      </c>
      <c r="L70" s="32" t="str">
        <f t="shared" si="17"/>
        <v>JO57XJ</v>
      </c>
      <c r="M70" s="33">
        <f t="shared" si="22"/>
        <v>11.958333333333332</v>
      </c>
      <c r="N70" s="33">
        <f t="shared" si="23"/>
        <v>57.395833333333336</v>
      </c>
      <c r="O70" s="10">
        <f t="shared" si="24"/>
        <v>0.8424132142623957</v>
      </c>
      <c r="P70" s="10">
        <f t="shared" si="25"/>
        <v>0.7345692798031049</v>
      </c>
      <c r="Q70" s="10">
        <f t="shared" si="26"/>
        <v>0.5388320484493281</v>
      </c>
      <c r="R70" s="10">
        <f t="shared" si="27"/>
        <v>0.6785336934666898</v>
      </c>
      <c r="S70" s="10">
        <f t="shared" si="28"/>
        <v>0.9968021652056576</v>
      </c>
      <c r="T70" s="10">
        <f t="shared" si="29"/>
        <v>0.9832573894830976</v>
      </c>
      <c r="U70" s="10">
        <f t="shared" si="30"/>
        <v>0.18324595166528002</v>
      </c>
      <c r="V70" s="10">
        <f t="shared" si="31"/>
        <v>0.18222213374583263</v>
      </c>
      <c r="W70" s="10">
        <f t="shared" si="32"/>
        <v>-0.9547049834350912</v>
      </c>
      <c r="X70" s="11">
        <f t="shared" si="33"/>
        <v>162.68924905099428</v>
      </c>
    </row>
    <row r="71" spans="1:24" ht="13.5">
      <c r="A71" s="24">
        <v>432.98</v>
      </c>
      <c r="B71" s="49" t="s">
        <v>496</v>
      </c>
      <c r="C71" s="25" t="s">
        <v>497</v>
      </c>
      <c r="D71" s="26">
        <f t="shared" si="18"/>
        <v>270.44384599721144</v>
      </c>
      <c r="E71" s="26">
        <f t="shared" si="19"/>
        <v>906.7608082253746</v>
      </c>
      <c r="F71" s="27">
        <v>100</v>
      </c>
      <c r="G71" s="28" t="s">
        <v>498</v>
      </c>
      <c r="H71" s="27" t="s">
        <v>499</v>
      </c>
      <c r="I71" s="34"/>
      <c r="J71" s="30">
        <f t="shared" si="20"/>
        <v>-2.9583333333333335</v>
      </c>
      <c r="K71" s="31">
        <f t="shared" si="21"/>
        <v>56.5625</v>
      </c>
      <c r="L71" s="32" t="str">
        <f t="shared" si="17"/>
        <v>JO57XJ</v>
      </c>
      <c r="M71" s="33">
        <f t="shared" si="22"/>
        <v>11.958333333333332</v>
      </c>
      <c r="N71" s="33">
        <f t="shared" si="23"/>
        <v>57.395833333333336</v>
      </c>
      <c r="O71" s="10">
        <f t="shared" si="24"/>
        <v>0.8424132142623957</v>
      </c>
      <c r="P71" s="10">
        <f t="shared" si="25"/>
        <v>0.8344873956761043</v>
      </c>
      <c r="Q71" s="10">
        <f t="shared" si="26"/>
        <v>0.5388320484493281</v>
      </c>
      <c r="R71" s="10">
        <f t="shared" si="27"/>
        <v>0.551027028790524</v>
      </c>
      <c r="S71" s="10">
        <f t="shared" si="28"/>
        <v>0.9663012415393795</v>
      </c>
      <c r="T71" s="10">
        <f t="shared" si="29"/>
        <v>0.9898886990897158</v>
      </c>
      <c r="U71" s="10">
        <f t="shared" si="30"/>
        <v>0.1423262922971864</v>
      </c>
      <c r="V71" s="10">
        <f t="shared" si="31"/>
        <v>0.14184626683304058</v>
      </c>
      <c r="W71" s="10">
        <f t="shared" si="32"/>
        <v>0.0077464965454814546</v>
      </c>
      <c r="X71" s="11">
        <f t="shared" si="33"/>
        <v>89.55615400278856</v>
      </c>
    </row>
    <row r="72" spans="1:24" ht="13.5">
      <c r="A72" s="24">
        <v>432.982</v>
      </c>
      <c r="B72" s="25" t="s">
        <v>500</v>
      </c>
      <c r="C72" s="25" t="s">
        <v>501</v>
      </c>
      <c r="D72" s="26">
        <f t="shared" si="18"/>
        <v>206.49785667618764</v>
      </c>
      <c r="E72" s="26">
        <f t="shared" si="19"/>
        <v>298.00826019311387</v>
      </c>
      <c r="F72" s="27">
        <v>40</v>
      </c>
      <c r="G72" s="35" t="s">
        <v>238</v>
      </c>
      <c r="H72" s="27" t="s">
        <v>42</v>
      </c>
      <c r="I72" s="55" t="s">
        <v>502</v>
      </c>
      <c r="J72" s="30">
        <f t="shared" si="20"/>
        <v>9.875</v>
      </c>
      <c r="K72" s="31">
        <f t="shared" si="21"/>
        <v>54.97916666666667</v>
      </c>
      <c r="L72" s="32" t="str">
        <f t="shared" si="17"/>
        <v>JO57XJ</v>
      </c>
      <c r="M72" s="33">
        <f t="shared" si="22"/>
        <v>11.958333333333332</v>
      </c>
      <c r="N72" s="33">
        <f t="shared" si="23"/>
        <v>57.395833333333336</v>
      </c>
      <c r="O72" s="10">
        <f t="shared" si="24"/>
        <v>0.8424132142623957</v>
      </c>
      <c r="P72" s="10">
        <f t="shared" si="25"/>
        <v>0.8189434318649215</v>
      </c>
      <c r="Q72" s="10">
        <f t="shared" si="26"/>
        <v>0.5388320484493281</v>
      </c>
      <c r="R72" s="10">
        <f t="shared" si="27"/>
        <v>0.5738742505160034</v>
      </c>
      <c r="S72" s="10">
        <f t="shared" si="28"/>
        <v>0.99933901072173</v>
      </c>
      <c r="T72" s="10">
        <f t="shared" si="29"/>
        <v>0.9989062143747696</v>
      </c>
      <c r="U72" s="10">
        <f t="shared" si="30"/>
        <v>0.046775743241738166</v>
      </c>
      <c r="V72" s="10">
        <f t="shared" si="31"/>
        <v>0.046758687785981655</v>
      </c>
      <c r="W72" s="10">
        <f t="shared" si="32"/>
        <v>-0.8949510523692845</v>
      </c>
      <c r="X72" s="11">
        <f t="shared" si="33"/>
        <v>153.50214332381236</v>
      </c>
    </row>
    <row r="73" spans="1:24" ht="13.5">
      <c r="A73" s="24">
        <v>432.982</v>
      </c>
      <c r="B73" s="25" t="s">
        <v>503</v>
      </c>
      <c r="C73" s="25" t="s">
        <v>504</v>
      </c>
      <c r="D73" s="26">
        <f t="shared" si="18"/>
        <v>130.24821575108726</v>
      </c>
      <c r="E73" s="26">
        <f t="shared" si="19"/>
        <v>824.1219927841187</v>
      </c>
      <c r="F73" s="27" t="s">
        <v>429</v>
      </c>
      <c r="G73" s="35" t="s">
        <v>224</v>
      </c>
      <c r="H73" s="27" t="s">
        <v>42</v>
      </c>
      <c r="I73" s="34"/>
      <c r="J73" s="30">
        <f t="shared" si="20"/>
        <v>21.208333333333336</v>
      </c>
      <c r="K73" s="31">
        <f t="shared" si="21"/>
        <v>52.22916666666667</v>
      </c>
      <c r="L73" s="32" t="str">
        <f t="shared" si="17"/>
        <v>JO57XJ</v>
      </c>
      <c r="M73" s="33">
        <f t="shared" si="22"/>
        <v>11.958333333333332</v>
      </c>
      <c r="N73" s="33">
        <f t="shared" si="23"/>
        <v>57.395833333333336</v>
      </c>
      <c r="O73" s="10">
        <f t="shared" si="24"/>
        <v>0.8424132142623957</v>
      </c>
      <c r="P73" s="10">
        <f t="shared" si="25"/>
        <v>0.7904669129943782</v>
      </c>
      <c r="Q73" s="10">
        <f t="shared" si="26"/>
        <v>0.5388320484493281</v>
      </c>
      <c r="R73" s="10">
        <f t="shared" si="27"/>
        <v>0.6125047423988961</v>
      </c>
      <c r="S73" s="10">
        <f t="shared" si="28"/>
        <v>0.9869963665602319</v>
      </c>
      <c r="T73" s="10">
        <f t="shared" si="29"/>
        <v>0.9916452753997473</v>
      </c>
      <c r="U73" s="10">
        <f t="shared" si="30"/>
        <v>0.12935520213218</v>
      </c>
      <c r="V73" s="10">
        <f t="shared" si="31"/>
        <v>0.1289947587204969</v>
      </c>
      <c r="W73" s="10">
        <f t="shared" si="32"/>
        <v>-0.6461002114934397</v>
      </c>
      <c r="X73" s="11">
        <f t="shared" si="33"/>
        <v>130.24821575108726</v>
      </c>
    </row>
    <row r="74" spans="1:24" ht="13.5">
      <c r="A74" s="24">
        <v>432.984</v>
      </c>
      <c r="B74" s="25" t="s">
        <v>505</v>
      </c>
      <c r="C74" s="25" t="s">
        <v>506</v>
      </c>
      <c r="D74" s="26">
        <f t="shared" si="18"/>
        <v>194.4190636765167</v>
      </c>
      <c r="E74" s="26">
        <f t="shared" si="19"/>
        <v>1234.8283265798786</v>
      </c>
      <c r="F74" s="27">
        <v>15</v>
      </c>
      <c r="G74" s="35" t="s">
        <v>507</v>
      </c>
      <c r="H74" s="27">
        <v>0</v>
      </c>
      <c r="J74" s="30">
        <f t="shared" si="20"/>
        <v>7.958333333333333</v>
      </c>
      <c r="K74" s="31">
        <f t="shared" si="21"/>
        <v>46.5625</v>
      </c>
      <c r="L74" s="32" t="str">
        <f t="shared" si="17"/>
        <v>JO57XJ</v>
      </c>
      <c r="M74" s="33">
        <f t="shared" si="22"/>
        <v>11.958333333333332</v>
      </c>
      <c r="N74" s="33">
        <f t="shared" si="23"/>
        <v>57.395833333333336</v>
      </c>
      <c r="O74" s="10">
        <f t="shared" si="24"/>
        <v>0.8424132142623957</v>
      </c>
      <c r="P74" s="10">
        <f t="shared" si="25"/>
        <v>0.726124817658096</v>
      </c>
      <c r="Q74" s="10">
        <f t="shared" si="26"/>
        <v>0.5388320484493281</v>
      </c>
      <c r="R74" s="10">
        <f t="shared" si="27"/>
        <v>0.6875629056173674</v>
      </c>
      <c r="S74" s="10">
        <f t="shared" si="28"/>
        <v>0.9975640502598242</v>
      </c>
      <c r="T74" s="10">
        <f t="shared" si="29"/>
        <v>0.9812755975482059</v>
      </c>
      <c r="U74" s="10">
        <f t="shared" si="30"/>
        <v>0.19382017369013949</v>
      </c>
      <c r="V74" s="10">
        <f t="shared" si="31"/>
        <v>0.19260893451865452</v>
      </c>
      <c r="W74" s="10">
        <f t="shared" si="32"/>
        <v>-0.9685003624417516</v>
      </c>
      <c r="X74" s="11">
        <f t="shared" si="33"/>
        <v>165.5809363234833</v>
      </c>
    </row>
    <row r="75" spans="1:24" ht="13.5">
      <c r="A75" s="24">
        <v>432.99</v>
      </c>
      <c r="B75" s="25" t="s">
        <v>510</v>
      </c>
      <c r="C75" s="25" t="s">
        <v>511</v>
      </c>
      <c r="D75" s="26">
        <f t="shared" si="18"/>
        <v>217.16571074966012</v>
      </c>
      <c r="E75" s="26">
        <f t="shared" si="19"/>
        <v>882.1882695328803</v>
      </c>
      <c r="F75" s="27" t="s">
        <v>401</v>
      </c>
      <c r="G75" s="35" t="s">
        <v>344</v>
      </c>
      <c r="H75" s="27" t="s">
        <v>42</v>
      </c>
      <c r="I75" s="34"/>
      <c r="J75" s="30">
        <f t="shared" si="20"/>
        <v>4.375</v>
      </c>
      <c r="K75" s="31">
        <f t="shared" si="21"/>
        <v>50.8125</v>
      </c>
      <c r="L75" s="32" t="str">
        <f t="shared" si="17"/>
        <v>JO57XJ</v>
      </c>
      <c r="M75" s="33">
        <f t="shared" si="22"/>
        <v>11.958333333333332</v>
      </c>
      <c r="N75" s="33">
        <f t="shared" si="23"/>
        <v>57.395833333333336</v>
      </c>
      <c r="O75" s="10">
        <f t="shared" si="24"/>
        <v>0.8424132142623957</v>
      </c>
      <c r="P75" s="10">
        <f t="shared" si="25"/>
        <v>0.7750823576645314</v>
      </c>
      <c r="Q75" s="10">
        <f t="shared" si="26"/>
        <v>0.5388320484493281</v>
      </c>
      <c r="R75" s="10">
        <f t="shared" si="27"/>
        <v>0.6318602209644087</v>
      </c>
      <c r="S75" s="10">
        <f t="shared" si="28"/>
        <v>0.9912539701391236</v>
      </c>
      <c r="T75" s="10">
        <f t="shared" si="29"/>
        <v>0.9904284269332067</v>
      </c>
      <c r="U75" s="10">
        <f t="shared" si="30"/>
        <v>0.13846935638563496</v>
      </c>
      <c r="V75" s="10">
        <f t="shared" si="31"/>
        <v>0.138027283978979</v>
      </c>
      <c r="W75" s="10">
        <f t="shared" si="32"/>
        <v>-0.7968916039397339</v>
      </c>
      <c r="X75" s="11">
        <f t="shared" si="33"/>
        <v>142.83428925033988</v>
      </c>
    </row>
    <row r="76" spans="1:24" ht="13.5">
      <c r="A76" s="24">
        <v>432.995</v>
      </c>
      <c r="B76" s="25" t="s">
        <v>108</v>
      </c>
      <c r="C76" s="25" t="s">
        <v>512</v>
      </c>
      <c r="D76" s="26">
        <f>IF(AND(M76&gt;J76,X76&lt;180),SUM(360,-X76),X76)</f>
        <v>176.3442600162148</v>
      </c>
      <c r="E76" s="26">
        <f>PRODUCT(6371,ACOS(SUM(PRODUCT(COS(PRODUCT(PI()/180,N76)),COS(PRODUCT(PI()/180,K76)),COS(PRODUCT(PI()/180,SUM(J76,-M76)))),PRODUCT(SIN(PRODUCT(PI()/180,N76)),SIN(PRODUCT(PI()/180,K76))))))</f>
        <v>1081.2698229218481</v>
      </c>
      <c r="F76" s="27">
        <v>50</v>
      </c>
      <c r="G76" s="35" t="s">
        <v>513</v>
      </c>
      <c r="H76" s="27">
        <v>315</v>
      </c>
      <c r="I76" s="34"/>
      <c r="J76" s="30">
        <f>SUM(SUM(-180,PRODUCT(2,SUM(CODE(MID(C76,1,1)),-65),10)),PRODUCT((SUM(CODE(MID(C76,3,1)),-48)),2),PRODUCT(SUM(CODE(MID(C76,5,1)),-65),1/12),1/24)</f>
        <v>12.875</v>
      </c>
      <c r="K76" s="31">
        <f>SUM(SUM(-90,PRODUCT(SUM(CODE(MID(C76,2,1)),-65),10)),SUM(CODE(MID(C76,4,1)),-48),PRODUCT(SUM(CODE(RIGHT(C76,1)),-65),1/24),1/48)</f>
        <v>47.6875</v>
      </c>
      <c r="L76" s="32" t="str">
        <f>G$1</f>
        <v>JO57XJ</v>
      </c>
      <c r="M76" s="33">
        <f t="shared" si="22"/>
        <v>11.958333333333332</v>
      </c>
      <c r="N76" s="33">
        <f>SUM(SUM(-90,PRODUCT(SUM(CODE(MID(L76,2,1)),-65),10)),SUM(CODE(MID(L76,4,1)),-48),PRODUCT(SUM(CODE(RIGHT(L76,1)),-65),1/24),1/48)</f>
        <v>57.395833333333336</v>
      </c>
      <c r="O76" s="10">
        <f t="shared" si="24"/>
        <v>0.8424132142623957</v>
      </c>
      <c r="P76" s="10">
        <f>SIN(PRODUCT(PI()/180,K76))</f>
        <v>0.7394842488245108</v>
      </c>
      <c r="Q76" s="10">
        <f>COS(PRODUCT(PI()/180,N76))</f>
        <v>0.5388320484493281</v>
      </c>
      <c r="R76" s="10">
        <f>COS(PRODUCT(PI()/180,K76))</f>
        <v>0.6731738599652016</v>
      </c>
      <c r="S76" s="10">
        <f>COS(PRODUCT(PI()/180,SUM(J76,-M76)))</f>
        <v>0.999872021105574</v>
      </c>
      <c r="T76" s="10">
        <f>SUM(PRODUCT(P76,O76),PRODUCT(R76,Q76,S76))</f>
        <v>0.9856325313926446</v>
      </c>
      <c r="U76" s="10">
        <f t="shared" si="30"/>
        <v>0.1697174419905585</v>
      </c>
      <c r="V76" s="10">
        <f t="shared" si="31"/>
        <v>0.16890385744715067</v>
      </c>
      <c r="W76" s="10">
        <f>PRODUCT(SUM(P76,-PRODUCT(O76,T76)),PRODUCT(1/Q76,1/V76))</f>
        <v>-0.9979651706358593</v>
      </c>
      <c r="X76" s="11">
        <f>IF(J76=M76,IF(K76&gt;N76,0,180),PRODUCT(180,1/PI(),ACOS(W76)))</f>
        <v>176.3442600162148</v>
      </c>
    </row>
    <row r="77" spans="4:24" ht="13.5">
      <c r="D77" s="26"/>
      <c r="E77" s="26"/>
      <c r="J77" s="30"/>
      <c r="K77" s="31"/>
      <c r="L77" s="12"/>
      <c r="M77" s="12"/>
      <c r="N77" s="12"/>
      <c r="O77" s="12"/>
      <c r="P77" s="12"/>
      <c r="Q77" s="12"/>
      <c r="R77" s="12"/>
      <c r="S77" s="12"/>
      <c r="T77" s="12"/>
      <c r="U77" s="12"/>
      <c r="V77" s="12"/>
      <c r="W77" s="12"/>
      <c r="X77" s="12"/>
    </row>
    <row r="78" spans="4:14" ht="13.5">
      <c r="D78" s="26"/>
      <c r="E78" s="26"/>
      <c r="G78" s="35"/>
      <c r="I78" s="34"/>
      <c r="J78" s="30"/>
      <c r="K78" s="31"/>
      <c r="L78" s="36"/>
      <c r="M78" s="33"/>
      <c r="N78" s="33"/>
    </row>
    <row r="79" spans="4:14" ht="13.5">
      <c r="D79" s="26"/>
      <c r="E79" s="26"/>
      <c r="J79" s="30"/>
      <c r="K79" s="31"/>
      <c r="L79" s="36"/>
      <c r="M79" s="33"/>
      <c r="N79" s="33"/>
    </row>
    <row r="80" spans="4:14" ht="13.5">
      <c r="D80" s="26"/>
      <c r="E80" s="26"/>
      <c r="J80" s="30"/>
      <c r="K80" s="31"/>
      <c r="L80" s="36"/>
      <c r="M80" s="33"/>
      <c r="N80" s="33"/>
    </row>
    <row r="81" spans="4:14" ht="13.5">
      <c r="D81" s="26"/>
      <c r="E81" s="26"/>
      <c r="G81" s="35"/>
      <c r="I81" s="34"/>
      <c r="J81" s="30"/>
      <c r="K81" s="31"/>
      <c r="L81" s="36"/>
      <c r="M81" s="33"/>
      <c r="N81" s="33"/>
    </row>
    <row r="82" spans="4:14" ht="13.5">
      <c r="D82" s="26"/>
      <c r="E82" s="26"/>
      <c r="J82" s="30"/>
      <c r="K82" s="31"/>
      <c r="L82" s="36"/>
      <c r="M82" s="33"/>
      <c r="N82" s="33"/>
    </row>
    <row r="83" spans="4:14" ht="13.5">
      <c r="D83" s="26"/>
      <c r="E83" s="26"/>
      <c r="J83" s="30"/>
      <c r="K83" s="31"/>
      <c r="L83" s="36"/>
      <c r="M83" s="33"/>
      <c r="N83" s="33"/>
    </row>
    <row r="84" spans="4:14" ht="13.5">
      <c r="D84" s="26"/>
      <c r="E84" s="26"/>
      <c r="J84" s="30"/>
      <c r="K84" s="31"/>
      <c r="L84" s="36"/>
      <c r="M84" s="33"/>
      <c r="N84" s="33"/>
    </row>
    <row r="85" spans="4:14" ht="13.5">
      <c r="D85" s="26"/>
      <c r="E85" s="26"/>
      <c r="G85" s="35"/>
      <c r="I85" s="34"/>
      <c r="J85" s="30"/>
      <c r="K85" s="31"/>
      <c r="L85" s="36"/>
      <c r="M85" s="33"/>
      <c r="N85" s="33"/>
    </row>
    <row r="86" spans="4:14" ht="13.5">
      <c r="D86" s="26"/>
      <c r="E86" s="26"/>
      <c r="G86" s="35"/>
      <c r="I86" s="34"/>
      <c r="J86" s="30"/>
      <c r="K86" s="31"/>
      <c r="L86" s="36"/>
      <c r="M86" s="33"/>
      <c r="N86" s="33"/>
    </row>
    <row r="87" spans="4:14" ht="13.5">
      <c r="D87" s="26"/>
      <c r="E87" s="26"/>
      <c r="G87" s="35"/>
      <c r="I87" s="34"/>
      <c r="J87" s="30"/>
      <c r="K87" s="31"/>
      <c r="L87" s="36"/>
      <c r="M87" s="33"/>
      <c r="N87" s="33"/>
    </row>
    <row r="88" spans="4:14" ht="13.5">
      <c r="D88" s="26"/>
      <c r="E88" s="26"/>
      <c r="G88" s="35"/>
      <c r="I88" s="34"/>
      <c r="J88" s="30"/>
      <c r="K88" s="31"/>
      <c r="L88" s="36"/>
      <c r="M88" s="33"/>
      <c r="N88" s="33"/>
    </row>
    <row r="89" spans="4:14" ht="13.5">
      <c r="D89" s="26"/>
      <c r="E89" s="26"/>
      <c r="G89" s="35"/>
      <c r="I89" s="34"/>
      <c r="J89" s="30"/>
      <c r="K89" s="31"/>
      <c r="L89" s="36"/>
      <c r="M89" s="33"/>
      <c r="N89" s="33"/>
    </row>
    <row r="90" spans="4:14" ht="13.5">
      <c r="D90" s="26"/>
      <c r="E90" s="26"/>
      <c r="J90" s="30"/>
      <c r="K90" s="31"/>
      <c r="L90" s="36"/>
      <c r="M90" s="33"/>
      <c r="N90" s="33"/>
    </row>
    <row r="91" spans="4:14" ht="13.5">
      <c r="D91" s="26"/>
      <c r="E91" s="26"/>
      <c r="J91" s="30"/>
      <c r="K91" s="31"/>
      <c r="L91" s="36"/>
      <c r="M91" s="33"/>
      <c r="N91" s="33"/>
    </row>
    <row r="92" spans="4:14" ht="13.5">
      <c r="D92" s="26"/>
      <c r="E92" s="26"/>
      <c r="J92" s="30"/>
      <c r="K92" s="31"/>
      <c r="L92" s="36"/>
      <c r="M92" s="33"/>
      <c r="N92" s="33"/>
    </row>
    <row r="93" spans="4:14" ht="13.5">
      <c r="D93" s="26"/>
      <c r="E93" s="26"/>
      <c r="J93" s="30"/>
      <c r="K93" s="31"/>
      <c r="L93" s="36"/>
      <c r="M93" s="33"/>
      <c r="N93" s="33"/>
    </row>
  </sheetData>
  <printOptions gridLines="1"/>
  <pageMargins left="0.5905511811023623" right="0.35433070866141736" top="0.7874015748031497" bottom="0.7874015748031497"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X85"/>
  <sheetViews>
    <sheetView zoomScale="130" zoomScaleNormal="130" workbookViewId="0" topLeftCell="A1">
      <pane xSplit="9" ySplit="3" topLeftCell="J4" activePane="bottomRight" state="frozen"/>
      <selection pane="topLeft" activeCell="A1" sqref="A1"/>
      <selection pane="topRight" activeCell="G1" sqref="G1"/>
      <selection pane="bottomLeft" activeCell="A12" sqref="A12"/>
      <selection pane="bottomRight" activeCell="C8" sqref="C8"/>
    </sheetView>
  </sheetViews>
  <sheetFormatPr defaultColWidth="9.140625" defaultRowHeight="12.75"/>
  <cols>
    <col min="1" max="1" width="9.7109375" style="24" customWidth="1"/>
    <col min="2" max="2" width="9.57421875" style="25" customWidth="1"/>
    <col min="3" max="3" width="9.421875" style="25" customWidth="1"/>
    <col min="4" max="4" width="5.8515625" style="25" customWidth="1"/>
    <col min="5" max="5" width="6.57421875" style="25" customWidth="1"/>
    <col min="6" max="6" width="7.28125" style="27" customWidth="1"/>
    <col min="7" max="7" width="14.57421875" style="28" customWidth="1"/>
    <col min="8" max="8" width="7.7109375" style="27" customWidth="1"/>
    <col min="9" max="9" width="22.421875" style="29" customWidth="1"/>
    <col min="10" max="10" width="8.8515625" style="8" customWidth="1"/>
    <col min="11" max="11" width="8.28125" style="37" customWidth="1"/>
    <col min="12" max="12" width="7.140625" style="8" customWidth="1"/>
    <col min="13" max="13" width="8.140625" style="8" customWidth="1"/>
    <col min="14" max="14" width="7.7109375" style="8" customWidth="1"/>
    <col min="15" max="15" width="6.421875" style="10" customWidth="1"/>
    <col min="16" max="16" width="7.28125" style="10" customWidth="1"/>
    <col min="17" max="17" width="6.57421875" style="10" customWidth="1"/>
    <col min="18" max="18" width="7.00390625" style="10" customWidth="1"/>
    <col min="19" max="20" width="7.140625" style="10" customWidth="1"/>
    <col min="21" max="21" width="7.28125" style="10" customWidth="1"/>
    <col min="22" max="22" width="7.57421875" style="10" customWidth="1"/>
    <col min="23" max="23" width="8.00390625" style="10" customWidth="1"/>
    <col min="24" max="24" width="4.421875" style="11" customWidth="1"/>
    <col min="25" max="16384" width="11.421875" style="12" customWidth="1"/>
  </cols>
  <sheetData>
    <row r="1" spans="1:11" ht="23.25">
      <c r="A1" s="1" t="s">
        <v>514</v>
      </c>
      <c r="B1" s="2"/>
      <c r="C1" s="2"/>
      <c r="D1" s="2"/>
      <c r="E1" s="3" t="s">
        <v>13</v>
      </c>
      <c r="F1" s="4"/>
      <c r="G1" s="5" t="s">
        <v>14</v>
      </c>
      <c r="H1" s="6"/>
      <c r="I1" s="7" t="s">
        <v>1056</v>
      </c>
      <c r="K1" s="9"/>
    </row>
    <row r="2" spans="1:24" s="8" customFormat="1" ht="13.5">
      <c r="A2" s="13"/>
      <c r="B2" s="14"/>
      <c r="C2" s="14"/>
      <c r="D2" s="14"/>
      <c r="E2" s="14"/>
      <c r="F2" s="4"/>
      <c r="G2" s="14"/>
      <c r="H2" s="6"/>
      <c r="I2" s="7"/>
      <c r="K2" s="15"/>
      <c r="O2" s="10"/>
      <c r="P2" s="10"/>
      <c r="Q2" s="10"/>
      <c r="R2" s="10"/>
      <c r="S2" s="10"/>
      <c r="T2" s="10"/>
      <c r="U2" s="10"/>
      <c r="V2" s="10"/>
      <c r="W2" s="10"/>
      <c r="X2" s="11"/>
    </row>
    <row r="3" spans="1:24" s="8" customFormat="1" ht="14.25" thickBot="1">
      <c r="A3" s="16" t="s">
        <v>15</v>
      </c>
      <c r="B3" s="17" t="s">
        <v>16</v>
      </c>
      <c r="C3" s="17" t="s">
        <v>17</v>
      </c>
      <c r="D3" s="17" t="s">
        <v>18</v>
      </c>
      <c r="E3" s="17" t="s">
        <v>19</v>
      </c>
      <c r="F3" s="18" t="s">
        <v>20</v>
      </c>
      <c r="G3" s="19" t="s">
        <v>21</v>
      </c>
      <c r="H3" s="18" t="s">
        <v>18</v>
      </c>
      <c r="I3" s="20" t="s">
        <v>22</v>
      </c>
      <c r="J3" s="21" t="s">
        <v>23</v>
      </c>
      <c r="K3" s="22" t="s">
        <v>24</v>
      </c>
      <c r="L3" s="23" t="s">
        <v>25</v>
      </c>
      <c r="M3" s="23" t="s">
        <v>26</v>
      </c>
      <c r="N3" s="23" t="s">
        <v>27</v>
      </c>
      <c r="O3" s="10" t="s">
        <v>28</v>
      </c>
      <c r="P3" s="10" t="s">
        <v>29</v>
      </c>
      <c r="Q3" s="10" t="s">
        <v>30</v>
      </c>
      <c r="R3" s="10" t="s">
        <v>31</v>
      </c>
      <c r="S3" s="10" t="s">
        <v>32</v>
      </c>
      <c r="T3" s="10" t="s">
        <v>33</v>
      </c>
      <c r="U3" s="10" t="s">
        <v>34</v>
      </c>
      <c r="V3" s="10" t="s">
        <v>35</v>
      </c>
      <c r="W3" s="10" t="s">
        <v>36</v>
      </c>
      <c r="X3" s="11" t="s">
        <v>37</v>
      </c>
    </row>
    <row r="4" spans="1:24" ht="13.5">
      <c r="A4" s="24">
        <v>1296.8</v>
      </c>
      <c r="B4" s="25" t="s">
        <v>355</v>
      </c>
      <c r="C4" s="25" t="s">
        <v>356</v>
      </c>
      <c r="D4" s="26">
        <f>IF(AND(M4&gt;J4,X4&lt;180),SUM(360,-X4),X4)</f>
        <v>190.04726594473746</v>
      </c>
      <c r="E4" s="26">
        <f>PRODUCT(6371,ACOS(SUM(PRODUCT(COS(PRODUCT(PI()/180,N4)),COS(PRODUCT(PI()/180,K4)),COS(PRODUCT(PI()/180,SUM(J4,-M4)))),PRODUCT(SIN(PRODUCT(PI()/180,N4)),SIN(PRODUCT(PI()/180,K4))))))</f>
        <v>779.1814320169982</v>
      </c>
      <c r="F4" s="27">
        <v>1</v>
      </c>
      <c r="G4" s="28" t="s">
        <v>515</v>
      </c>
      <c r="H4" s="27" t="s">
        <v>42</v>
      </c>
      <c r="J4" s="30">
        <f>SUM(SUM(-180,PRODUCT(2,SUM(CODE(MID(C4,1,1)),-65),10)),PRODUCT((SUM(CODE(MID(C4,3,1)),-48)),2),PRODUCT(SUM(CODE(MID(C4,5,1)),-65),1/12),1/24)</f>
        <v>10.041666666666666</v>
      </c>
      <c r="K4" s="31">
        <f>SUM(SUM(-90,PRODUCT(SUM(CODE(MID(C4,2,1)),-65),10)),SUM(CODE(MID(C4,4,1)),-48),PRODUCT(SUM(CODE(RIGHT(C4,1)),-65),1/24),1/48)</f>
        <v>50.47916666666667</v>
      </c>
      <c r="L4" s="32" t="str">
        <f aca="true" t="shared" si="0" ref="L4:L35">G$1</f>
        <v>JO57XJ</v>
      </c>
      <c r="M4" s="33">
        <f>SUM(SUM(-180,PRODUCT(2,SUM(CODE(MID(L4,1,1)),-65),10)),PRODUCT((SUM(CODE(MID(L4,3,1)),-48)),2),PRODUCT(SUM(CODE(MID(L4,5,1)),-65),1/12),1/24)</f>
        <v>11.958333333333332</v>
      </c>
      <c r="N4" s="33">
        <f>SUM(SUM(-90,PRODUCT(SUM(CODE(MID(L4,2,1)),-65),10)),SUM(CODE(MID(L4,4,1)),-48),PRODUCT(SUM(CODE(RIGHT(L4,1)),-65),1/24),1/48)</f>
        <v>57.395833333333336</v>
      </c>
      <c r="O4" s="10">
        <f>SIN(PRODUCT(PI()/180,N4))</f>
        <v>0.8424132142623957</v>
      </c>
      <c r="P4" s="10">
        <f>SIN(PRODUCT(PI()/180,K4))</f>
        <v>0.7713932478160547</v>
      </c>
      <c r="Q4" s="10">
        <f>COS(PRODUCT(PI()/180,N4))</f>
        <v>0.5388320484493281</v>
      </c>
      <c r="R4" s="10">
        <f>COS(PRODUCT(PI()/180,K4))</f>
        <v>0.636358748838891</v>
      </c>
      <c r="S4" s="10">
        <f>COS(PRODUCT(PI()/180,SUM(J4,-M4)))</f>
        <v>0.9994405292067293</v>
      </c>
      <c r="T4" s="10">
        <f>SUM(PRODUCT(P4,O4),PRODUCT(R4,Q4,S4))</f>
        <v>0.9925305163251124</v>
      </c>
      <c r="U4" s="10">
        <f>ACOS(T4)</f>
        <v>0.1223012764113951</v>
      </c>
      <c r="V4" s="10">
        <f>SIN(U4)</f>
        <v>0.12199661537684504</v>
      </c>
      <c r="W4" s="10">
        <f>PRODUCT(SUM(P4,-PRODUCT(O4,T4)),PRODUCT(1/Q4,1/V4))</f>
        <v>-0.984664167497625</v>
      </c>
      <c r="X4" s="11">
        <f>IF(J4=M4,IF(K4&gt;N4,0,180),PRODUCT(180,1/PI(),ACOS(W4)))</f>
        <v>169.95273405526254</v>
      </c>
    </row>
    <row r="5" spans="1:24" ht="13.5">
      <c r="A5" s="24">
        <v>1296.8</v>
      </c>
      <c r="B5" s="25" t="s">
        <v>359</v>
      </c>
      <c r="C5" s="25" t="s">
        <v>360</v>
      </c>
      <c r="D5" s="26">
        <f>IF(AND(M5&gt;J5,X5&lt;180),SUM(360,-X5),X5)</f>
        <v>165.23761313730947</v>
      </c>
      <c r="E5" s="26">
        <f>PRODUCT(6371,ACOS(SUM(PRODUCT(COS(PRODUCT(PI()/180,N5)),COS(PRODUCT(PI()/180,K5)),COS(PRODUCT(PI()/180,SUM(J5,-M5)))),PRODUCT(SIN(PRODUCT(PI()/180,N5)),SIN(PRODUCT(PI()/180,K5))))))</f>
        <v>1075.4555255704477</v>
      </c>
      <c r="F5" s="43">
        <v>0.1</v>
      </c>
      <c r="I5" s="39" t="s">
        <v>151</v>
      </c>
      <c r="J5" s="30">
        <f>SUM(SUM(-180,PRODUCT(2,SUM(CODE(MID(C5,1,1)),-65),10)),PRODUCT((SUM(CODE(MID(C5,3,1)),-48)),2),PRODUCT(SUM(CODE(MID(C5,5,1)),-65),1/12),1/24)</f>
        <v>15.625</v>
      </c>
      <c r="K5" s="31">
        <f>SUM(SUM(-90,PRODUCT(SUM(CODE(MID(C5,2,1)),-65),10)),SUM(CODE(MID(C5,4,1)),-48),PRODUCT(SUM(CODE(RIGHT(C5,1)),-65),1/24),1/48)</f>
        <v>47.97916666666667</v>
      </c>
      <c r="L5" s="32" t="str">
        <f t="shared" si="0"/>
        <v>JO57XJ</v>
      </c>
      <c r="M5" s="33">
        <f>SUM(SUM(-180,PRODUCT(2,SUM(CODE(MID(L5,1,1)),-65),10)),PRODUCT((SUM(CODE(MID(L5,3,1)),-48)),2),PRODUCT(SUM(CODE(MID(L5,5,1)),-65),1/12),1/24)</f>
        <v>11.958333333333332</v>
      </c>
      <c r="N5" s="33">
        <f>SUM(SUM(-90,PRODUCT(SUM(CODE(MID(L5,2,1)),-65),10)),SUM(CODE(MID(L5,4,1)),-48),PRODUCT(SUM(CODE(RIGHT(L5,1)),-65),1/24),1/48)</f>
        <v>57.395833333333336</v>
      </c>
      <c r="O5" s="10">
        <f>SIN(PRODUCT(PI()/180,N5))</f>
        <v>0.8424132142623957</v>
      </c>
      <c r="P5" s="10">
        <f>SIN(PRODUCT(PI()/180,K5))</f>
        <v>0.7429014736019587</v>
      </c>
      <c r="Q5" s="10">
        <f>COS(PRODUCT(PI()/180,N5))</f>
        <v>0.5388320484493281</v>
      </c>
      <c r="R5" s="10">
        <f>COS(PRODUCT(PI()/180,K5))</f>
        <v>0.6694007772030433</v>
      </c>
      <c r="S5" s="10">
        <f>COS(PRODUCT(PI()/180,SUM(J5,-M5)))</f>
        <v>0.9979529927660075</v>
      </c>
      <c r="T5" s="10">
        <f>SUM(PRODUCT(P5,O5),PRODUCT(R5,Q5,S5))</f>
        <v>0.98578626583207</v>
      </c>
      <c r="U5" s="10">
        <f>ACOS(T5)</f>
        <v>0.16880482272334763</v>
      </c>
      <c r="V5" s="10">
        <f>SIN(U5)</f>
        <v>0.16800427999566997</v>
      </c>
      <c r="W5" s="10">
        <f>PRODUCT(SUM(P5,-PRODUCT(O5,T5)),PRODUCT(1/Q5,1/V5))</f>
        <v>-0.9669908735283521</v>
      </c>
      <c r="X5" s="11">
        <f>IF(J5=M5,IF(K5&gt;N5,0,180),PRODUCT(180,1/PI(),ACOS(W5)))</f>
        <v>165.23761313730947</v>
      </c>
    </row>
    <row r="6" spans="1:24" ht="15">
      <c r="A6" s="24">
        <v>1296.8</v>
      </c>
      <c r="B6" s="41" t="s">
        <v>516</v>
      </c>
      <c r="C6" s="25" t="s">
        <v>517</v>
      </c>
      <c r="D6" s="26">
        <f aca="true" t="shared" si="1" ref="D6:D29">IF(AND(M6&gt;J6,X6&lt;180),SUM(360,-X6),X6)</f>
        <v>328.6174277364135</v>
      </c>
      <c r="E6" s="26">
        <f aca="true" t="shared" si="2" ref="E6:E29">PRODUCT(6371,ACOS(SUM(PRODUCT(COS(PRODUCT(PI()/180,N6)),COS(PRODUCT(PI()/180,K6)),COS(PRODUCT(PI()/180,SUM(J6,-M6)))),PRODUCT(SIN(PRODUCT(PI()/180,N6)),SIN(PRODUCT(PI()/180,K6))))))</f>
        <v>38.046275628671246</v>
      </c>
      <c r="F6" s="27">
        <v>50</v>
      </c>
      <c r="G6" s="28" t="s">
        <v>354</v>
      </c>
      <c r="H6" s="27" t="s">
        <v>42</v>
      </c>
      <c r="I6" s="39" t="s">
        <v>1048</v>
      </c>
      <c r="J6" s="30">
        <f aca="true" t="shared" si="3" ref="J6:J29">SUM(SUM(-180,PRODUCT(2,SUM(CODE(MID(C6,1,1)),-65),10)),PRODUCT((SUM(CODE(MID(C6,3,1)),-48)),2),PRODUCT(SUM(CODE(MID(C6,5,1)),-65),1/12),1/24)</f>
        <v>11.625</v>
      </c>
      <c r="K6" s="31">
        <f aca="true" t="shared" si="4" ref="K6:K29">SUM(SUM(-90,PRODUCT(SUM(CODE(MID(C6,2,1)),-65),10)),SUM(CODE(MID(C6,4,1)),-48),PRODUCT(SUM(CODE(RIGHT(C6,1)),-65),1/24),1/48)</f>
        <v>57.6875</v>
      </c>
      <c r="L6" s="32" t="str">
        <f t="shared" si="0"/>
        <v>JO57XJ</v>
      </c>
      <c r="M6" s="33">
        <f aca="true" t="shared" si="5" ref="M6:M29">SUM(SUM(-180,PRODUCT(2,SUM(CODE(MID(L6,1,1)),-65),10)),PRODUCT((SUM(CODE(MID(L6,3,1)),-48)),2),PRODUCT(SUM(CODE(MID(L6,5,1)),-65),1/12),1/24)</f>
        <v>11.958333333333332</v>
      </c>
      <c r="N6" s="33">
        <f aca="true" t="shared" si="6" ref="N6:N29">SUM(SUM(-90,PRODUCT(SUM(CODE(MID(L6,2,1)),-65),10)),SUM(CODE(MID(L6,4,1)),-48),PRODUCT(SUM(CODE(RIGHT(L6,1)),-65),1/24),1/48)</f>
        <v>57.395833333333336</v>
      </c>
      <c r="O6" s="10">
        <f aca="true" t="shared" si="7" ref="O6:O29">SIN(PRODUCT(PI()/180,N6))</f>
        <v>0.8424132142623957</v>
      </c>
      <c r="P6" s="10">
        <f aca="true" t="shared" si="8" ref="P6:P29">SIN(PRODUCT(PI()/180,K6))</f>
        <v>0.8451452355087578</v>
      </c>
      <c r="Q6" s="10">
        <f aca="true" t="shared" si="9" ref="Q6:Q29">COS(PRODUCT(PI()/180,N6))</f>
        <v>0.5388320484493281</v>
      </c>
      <c r="R6" s="10">
        <f aca="true" t="shared" si="10" ref="R6:R29">COS(PRODUCT(PI()/180,K6))</f>
        <v>0.5345367441971098</v>
      </c>
      <c r="S6" s="10">
        <f aca="true" t="shared" si="11" ref="S6:S29">COS(PRODUCT(PI()/180,SUM(J6,-M6)))</f>
        <v>0.9999830768577442</v>
      </c>
      <c r="T6" s="10">
        <f aca="true" t="shared" si="12" ref="T6:T29">SUM(PRODUCT(P6,O6),PRODUCT(R6,Q6,S6))</f>
        <v>0.9999821689136472</v>
      </c>
      <c r="U6" s="10">
        <f aca="true" t="shared" si="13" ref="U6:U29">ACOS(T6)</f>
        <v>0.005971790241511732</v>
      </c>
      <c r="V6" s="10">
        <f aca="true" t="shared" si="14" ref="V6:V29">SIN(U6)</f>
        <v>0.005971754746967046</v>
      </c>
      <c r="W6" s="10">
        <f aca="true" t="shared" si="15" ref="W6:W29">PRODUCT(SUM(P6,-PRODUCT(O6,T6)),PRODUCT(1/Q6,1/V6))</f>
        <v>0.8537092340070624</v>
      </c>
      <c r="X6" s="11">
        <f aca="true" t="shared" si="16" ref="X6:X29">IF(J6=M6,IF(K6&gt;N6,0,180),PRODUCT(180,1/PI(),ACOS(W6)))</f>
        <v>31.382572263586496</v>
      </c>
    </row>
    <row r="7" spans="1:24" ht="15">
      <c r="A7" s="24">
        <v>1296.805</v>
      </c>
      <c r="B7" s="41" t="s">
        <v>518</v>
      </c>
      <c r="C7" s="25" t="s">
        <v>1057</v>
      </c>
      <c r="D7" s="26">
        <f t="shared" si="1"/>
        <v>343.15547614588155</v>
      </c>
      <c r="E7" s="26">
        <f t="shared" si="2"/>
        <v>67.82189675163369</v>
      </c>
      <c r="F7" s="27">
        <v>30</v>
      </c>
      <c r="G7" s="28" t="s">
        <v>354</v>
      </c>
      <c r="H7" s="27" t="s">
        <v>42</v>
      </c>
      <c r="I7" s="39" t="s">
        <v>1047</v>
      </c>
      <c r="J7" s="30">
        <f t="shared" si="3"/>
        <v>11.625</v>
      </c>
      <c r="K7" s="31">
        <f t="shared" si="4"/>
        <v>57.97916666666667</v>
      </c>
      <c r="L7" s="32" t="str">
        <f t="shared" si="0"/>
        <v>JO57XJ</v>
      </c>
      <c r="M7" s="33">
        <f t="shared" si="5"/>
        <v>11.958333333333332</v>
      </c>
      <c r="N7" s="33">
        <f t="shared" si="6"/>
        <v>57.395833333333336</v>
      </c>
      <c r="O7" s="10">
        <f t="shared" si="7"/>
        <v>0.8424132142623957</v>
      </c>
      <c r="P7" s="10">
        <f t="shared" si="8"/>
        <v>0.8478553560175384</v>
      </c>
      <c r="Q7" s="10">
        <f t="shared" si="9"/>
        <v>0.5388320484493281</v>
      </c>
      <c r="R7" s="10">
        <f t="shared" si="10"/>
        <v>0.5302275881848976</v>
      </c>
      <c r="S7" s="10">
        <f t="shared" si="11"/>
        <v>0.9999830768577442</v>
      </c>
      <c r="T7" s="10">
        <f t="shared" si="12"/>
        <v>0.9999433381753757</v>
      </c>
      <c r="U7" s="10">
        <f t="shared" si="13"/>
        <v>0.010645408374138077</v>
      </c>
      <c r="V7" s="10">
        <f t="shared" si="14"/>
        <v>0.010645207310624445</v>
      </c>
      <c r="W7" s="10">
        <f t="shared" si="15"/>
        <v>0.9570946054108834</v>
      </c>
      <c r="X7" s="11">
        <f t="shared" si="16"/>
        <v>16.84452385411845</v>
      </c>
    </row>
    <row r="8" spans="1:24" ht="13.5">
      <c r="A8" s="24">
        <v>1296.805</v>
      </c>
      <c r="B8" s="25" t="s">
        <v>519</v>
      </c>
      <c r="C8" s="25" t="s">
        <v>520</v>
      </c>
      <c r="D8" s="26">
        <f t="shared" si="1"/>
        <v>189.02852922899376</v>
      </c>
      <c r="E8" s="26">
        <f t="shared" si="2"/>
        <v>978.1667755588943</v>
      </c>
      <c r="F8" s="27">
        <v>4</v>
      </c>
      <c r="G8" s="28" t="s">
        <v>521</v>
      </c>
      <c r="H8" s="27" t="s">
        <v>42</v>
      </c>
      <c r="J8" s="30">
        <f t="shared" si="3"/>
        <v>9.875</v>
      </c>
      <c r="K8" s="31">
        <f t="shared" si="4"/>
        <v>48.6875</v>
      </c>
      <c r="L8" s="32" t="str">
        <f t="shared" si="0"/>
        <v>JO57XJ</v>
      </c>
      <c r="M8" s="33">
        <f t="shared" si="5"/>
        <v>11.958333333333332</v>
      </c>
      <c r="N8" s="33">
        <f t="shared" si="6"/>
        <v>57.395833333333336</v>
      </c>
      <c r="O8" s="10">
        <f t="shared" si="7"/>
        <v>0.8424132142623957</v>
      </c>
      <c r="P8" s="10">
        <f t="shared" si="8"/>
        <v>0.7511201255987101</v>
      </c>
      <c r="Q8" s="10">
        <f t="shared" si="9"/>
        <v>0.5388320484493281</v>
      </c>
      <c r="R8" s="10">
        <f t="shared" si="10"/>
        <v>0.6601655526612835</v>
      </c>
      <c r="S8" s="10">
        <f t="shared" si="11"/>
        <v>0.99933901072173</v>
      </c>
      <c r="T8" s="10">
        <f t="shared" si="12"/>
        <v>0.9882367503388481</v>
      </c>
      <c r="U8" s="10">
        <f t="shared" si="13"/>
        <v>0.15353426080032873</v>
      </c>
      <c r="V8" s="10">
        <f t="shared" si="14"/>
        <v>0.15293176674488942</v>
      </c>
      <c r="W8" s="10">
        <f t="shared" si="15"/>
        <v>-0.9876103249045024</v>
      </c>
      <c r="X8" s="11">
        <f t="shared" si="16"/>
        <v>170.97147077100624</v>
      </c>
    </row>
    <row r="9" spans="1:24" ht="13.5">
      <c r="A9" s="24">
        <v>1296.81</v>
      </c>
      <c r="B9" s="25" t="s">
        <v>361</v>
      </c>
      <c r="C9" s="25" t="s">
        <v>362</v>
      </c>
      <c r="D9" s="26">
        <f t="shared" si="1"/>
        <v>177.99090052426175</v>
      </c>
      <c r="E9" s="26">
        <f t="shared" si="2"/>
        <v>857.5652822357739</v>
      </c>
      <c r="F9" s="27">
        <v>1</v>
      </c>
      <c r="G9" s="28" t="s">
        <v>357</v>
      </c>
      <c r="H9" s="27" t="s">
        <v>42</v>
      </c>
      <c r="J9" s="30">
        <f t="shared" si="3"/>
        <v>12.375</v>
      </c>
      <c r="K9" s="31">
        <f t="shared" si="4"/>
        <v>49.6875</v>
      </c>
      <c r="L9" s="32" t="str">
        <f t="shared" si="0"/>
        <v>JO57XJ</v>
      </c>
      <c r="M9" s="33">
        <f t="shared" si="5"/>
        <v>11.958333333333332</v>
      </c>
      <c r="N9" s="33">
        <f t="shared" si="6"/>
        <v>57.395833333333336</v>
      </c>
      <c r="O9" s="10">
        <f t="shared" si="7"/>
        <v>0.8424132142623957</v>
      </c>
      <c r="P9" s="10">
        <f t="shared" si="8"/>
        <v>0.7625272039063881</v>
      </c>
      <c r="Q9" s="10">
        <f t="shared" si="9"/>
        <v>0.5388320484493281</v>
      </c>
      <c r="R9" s="10">
        <f t="shared" si="10"/>
        <v>0.6469561525348574</v>
      </c>
      <c r="S9" s="10">
        <f t="shared" si="11"/>
        <v>0.9999735576321774</v>
      </c>
      <c r="T9" s="10">
        <f t="shared" si="12"/>
        <v>0.990954483904382</v>
      </c>
      <c r="U9" s="10">
        <f t="shared" si="13"/>
        <v>0.13460450199902274</v>
      </c>
      <c r="V9" s="10">
        <f t="shared" si="14"/>
        <v>0.13419840099568944</v>
      </c>
      <c r="W9" s="10">
        <f t="shared" si="15"/>
        <v>-0.9993852718236689</v>
      </c>
      <c r="X9" s="11">
        <f t="shared" si="16"/>
        <v>177.99090052426175</v>
      </c>
    </row>
    <row r="10" spans="1:24" ht="13.5">
      <c r="A10" s="24">
        <v>1296.81</v>
      </c>
      <c r="B10" s="25" t="s">
        <v>522</v>
      </c>
      <c r="C10" s="25" t="s">
        <v>523</v>
      </c>
      <c r="D10" s="26">
        <f t="shared" si="1"/>
        <v>233.7003747853443</v>
      </c>
      <c r="E10" s="26">
        <f t="shared" si="2"/>
        <v>1016.6750113023696</v>
      </c>
      <c r="F10" s="27">
        <v>50</v>
      </c>
      <c r="G10" s="28" t="s">
        <v>524</v>
      </c>
      <c r="H10" s="27">
        <v>293</v>
      </c>
      <c r="I10" s="39" t="s">
        <v>525</v>
      </c>
      <c r="J10" s="30">
        <f t="shared" si="3"/>
        <v>0.125</v>
      </c>
      <c r="K10" s="31">
        <f t="shared" si="4"/>
        <v>51.35416666666667</v>
      </c>
      <c r="L10" s="32" t="str">
        <f t="shared" si="0"/>
        <v>JO57XJ</v>
      </c>
      <c r="M10" s="33">
        <f t="shared" si="5"/>
        <v>11.958333333333332</v>
      </c>
      <c r="N10" s="33">
        <f t="shared" si="6"/>
        <v>57.395833333333336</v>
      </c>
      <c r="O10" s="10">
        <f t="shared" si="7"/>
        <v>0.8424132142623957</v>
      </c>
      <c r="P10" s="10">
        <f t="shared" si="8"/>
        <v>0.7810211545710576</v>
      </c>
      <c r="Q10" s="10">
        <f t="shared" si="9"/>
        <v>0.5388320484493281</v>
      </c>
      <c r="R10" s="10">
        <f t="shared" si="10"/>
        <v>0.6245045685281191</v>
      </c>
      <c r="S10" s="10">
        <f t="shared" si="11"/>
        <v>0.978748252132414</v>
      </c>
      <c r="T10" s="10">
        <f t="shared" si="12"/>
        <v>0.9872943386288563</v>
      </c>
      <c r="U10" s="10">
        <f t="shared" si="13"/>
        <v>0.15957856086993716</v>
      </c>
      <c r="V10" s="10">
        <f t="shared" si="14"/>
        <v>0.15890213627075384</v>
      </c>
      <c r="W10" s="10">
        <f t="shared" si="15"/>
        <v>-0.5920079070176502</v>
      </c>
      <c r="X10" s="11">
        <f t="shared" si="16"/>
        <v>126.29962521465569</v>
      </c>
    </row>
    <row r="11" spans="1:24" ht="15">
      <c r="A11" s="24">
        <v>1296.81</v>
      </c>
      <c r="B11" s="41" t="s">
        <v>526</v>
      </c>
      <c r="C11" s="25" t="s">
        <v>527</v>
      </c>
      <c r="D11" s="26">
        <f t="shared" si="1"/>
        <v>79.23315370945903</v>
      </c>
      <c r="E11" s="26">
        <f t="shared" si="2"/>
        <v>166.5292418168841</v>
      </c>
      <c r="F11" s="27">
        <v>50</v>
      </c>
      <c r="G11" s="28" t="s">
        <v>354</v>
      </c>
      <c r="H11" s="27" t="s">
        <v>42</v>
      </c>
      <c r="I11" s="39" t="s">
        <v>1046</v>
      </c>
      <c r="J11" s="30">
        <f t="shared" si="3"/>
        <v>14.708333333333332</v>
      </c>
      <c r="K11" s="31">
        <f t="shared" si="4"/>
        <v>57.645833333333336</v>
      </c>
      <c r="L11" s="32" t="str">
        <f t="shared" si="0"/>
        <v>JO57XJ</v>
      </c>
      <c r="M11" s="33">
        <f t="shared" si="5"/>
        <v>11.958333333333332</v>
      </c>
      <c r="N11" s="33">
        <f t="shared" si="6"/>
        <v>57.395833333333336</v>
      </c>
      <c r="O11" s="10">
        <f t="shared" si="7"/>
        <v>0.8424132142623957</v>
      </c>
      <c r="P11" s="10">
        <f t="shared" si="8"/>
        <v>0.8447562859756701</v>
      </c>
      <c r="Q11" s="10">
        <f t="shared" si="9"/>
        <v>0.5388320484493281</v>
      </c>
      <c r="R11" s="10">
        <f t="shared" si="10"/>
        <v>0.5351512097571973</v>
      </c>
      <c r="S11" s="10">
        <f t="shared" si="11"/>
        <v>0.9988483864849507</v>
      </c>
      <c r="T11" s="10">
        <f t="shared" si="12"/>
        <v>0.9996584053370132</v>
      </c>
      <c r="U11" s="10">
        <f t="shared" si="13"/>
        <v>0.026138634722474352</v>
      </c>
      <c r="V11" s="10">
        <f t="shared" si="14"/>
        <v>0.02613565838198393</v>
      </c>
      <c r="W11" s="10">
        <f t="shared" si="15"/>
        <v>0.1868128911879268</v>
      </c>
      <c r="X11" s="11">
        <f t="shared" si="16"/>
        <v>79.23315370945903</v>
      </c>
    </row>
    <row r="12" spans="1:24" ht="13.5">
      <c r="A12" s="24">
        <v>1296.81</v>
      </c>
      <c r="B12" s="44" t="s">
        <v>528</v>
      </c>
      <c r="C12" s="25" t="s">
        <v>529</v>
      </c>
      <c r="D12" s="26">
        <f t="shared" si="1"/>
        <v>222.22123734873213</v>
      </c>
      <c r="E12" s="26">
        <f t="shared" si="2"/>
        <v>584.1305712696063</v>
      </c>
      <c r="F12" s="27">
        <v>4</v>
      </c>
      <c r="H12" s="27" t="s">
        <v>42</v>
      </c>
      <c r="I12" s="39" t="s">
        <v>530</v>
      </c>
      <c r="J12" s="30">
        <f t="shared" si="3"/>
        <v>6.041666666666667</v>
      </c>
      <c r="K12" s="31">
        <f t="shared" si="4"/>
        <v>53.35416666666667</v>
      </c>
      <c r="L12" s="32" t="str">
        <f t="shared" si="0"/>
        <v>JO57XJ</v>
      </c>
      <c r="M12" s="33">
        <f t="shared" si="5"/>
        <v>11.958333333333332</v>
      </c>
      <c r="N12" s="33">
        <f t="shared" si="6"/>
        <v>57.395833333333336</v>
      </c>
      <c r="O12" s="10">
        <f t="shared" si="7"/>
        <v>0.8424132142623957</v>
      </c>
      <c r="P12" s="10">
        <f t="shared" si="8"/>
        <v>0.8023402727162221</v>
      </c>
      <c r="Q12" s="10">
        <f t="shared" si="9"/>
        <v>0.5388320484493281</v>
      </c>
      <c r="R12" s="10">
        <f t="shared" si="10"/>
        <v>0.5968668920099844</v>
      </c>
      <c r="S12" s="10">
        <f t="shared" si="11"/>
        <v>0.994672873896844</v>
      </c>
      <c r="T12" s="10">
        <f t="shared" si="12"/>
        <v>0.9957997957375397</v>
      </c>
      <c r="U12" s="10">
        <f t="shared" si="13"/>
        <v>0.09168585328356715</v>
      </c>
      <c r="V12" s="10">
        <f t="shared" si="14"/>
        <v>0.09155745086596791</v>
      </c>
      <c r="W12" s="10">
        <f t="shared" si="15"/>
        <v>-0.7405555643343158</v>
      </c>
      <c r="X12" s="11">
        <f t="shared" si="16"/>
        <v>137.77876265126787</v>
      </c>
    </row>
    <row r="13" spans="1:24" ht="13.5">
      <c r="A13" s="24">
        <v>1296.82</v>
      </c>
      <c r="B13" s="25" t="s">
        <v>531</v>
      </c>
      <c r="C13" s="25" t="s">
        <v>532</v>
      </c>
      <c r="D13" s="26">
        <f t="shared" si="1"/>
        <v>211.25621536722844</v>
      </c>
      <c r="E13" s="26">
        <f t="shared" si="2"/>
        <v>595.0500416155704</v>
      </c>
      <c r="F13" s="27">
        <v>1</v>
      </c>
      <c r="G13" s="28" t="s">
        <v>351</v>
      </c>
      <c r="H13" s="27" t="s">
        <v>42</v>
      </c>
      <c r="I13" s="39"/>
      <c r="J13" s="30">
        <f t="shared" si="3"/>
        <v>7.375</v>
      </c>
      <c r="K13" s="31">
        <f t="shared" si="4"/>
        <v>52.72916666666667</v>
      </c>
      <c r="L13" s="32" t="str">
        <f t="shared" si="0"/>
        <v>JO57XJ</v>
      </c>
      <c r="M13" s="33">
        <f t="shared" si="5"/>
        <v>11.958333333333332</v>
      </c>
      <c r="N13" s="33">
        <f t="shared" si="6"/>
        <v>57.395833333333336</v>
      </c>
      <c r="O13" s="10">
        <f t="shared" si="7"/>
        <v>0.8424132142623957</v>
      </c>
      <c r="P13" s="10">
        <f t="shared" si="8"/>
        <v>0.7957818588139238</v>
      </c>
      <c r="Q13" s="10">
        <f t="shared" si="9"/>
        <v>0.5388320484493281</v>
      </c>
      <c r="R13" s="10">
        <f t="shared" si="10"/>
        <v>0.6055833825185895</v>
      </c>
      <c r="S13" s="10">
        <f t="shared" si="11"/>
        <v>0.9968021652056576</v>
      </c>
      <c r="T13" s="10">
        <f t="shared" si="12"/>
        <v>0.9956414098174289</v>
      </c>
      <c r="U13" s="10">
        <f t="shared" si="13"/>
        <v>0.09339978678630834</v>
      </c>
      <c r="V13" s="10">
        <f t="shared" si="14"/>
        <v>0.09326405018420887</v>
      </c>
      <c r="W13" s="10">
        <f t="shared" si="15"/>
        <v>-0.854855589834561</v>
      </c>
      <c r="X13" s="11">
        <f t="shared" si="16"/>
        <v>148.74378463277156</v>
      </c>
    </row>
    <row r="14" spans="1:24" ht="13.5">
      <c r="A14" s="24">
        <v>1296.82</v>
      </c>
      <c r="B14" s="25" t="s">
        <v>533</v>
      </c>
      <c r="C14" s="25" t="s">
        <v>534</v>
      </c>
      <c r="D14" s="26">
        <f t="shared" si="1"/>
        <v>347.071813159241</v>
      </c>
      <c r="E14" s="26">
        <f t="shared" si="2"/>
        <v>290.54828932356156</v>
      </c>
      <c r="F14" s="27">
        <v>10</v>
      </c>
      <c r="G14" s="28" t="s">
        <v>535</v>
      </c>
      <c r="H14" s="27">
        <v>160</v>
      </c>
      <c r="I14" s="39" t="s">
        <v>536</v>
      </c>
      <c r="J14" s="30">
        <f t="shared" si="3"/>
        <v>10.791666666666666</v>
      </c>
      <c r="K14" s="31">
        <f t="shared" si="4"/>
        <v>59.9375</v>
      </c>
      <c r="L14" s="32" t="str">
        <f t="shared" si="0"/>
        <v>JO57XJ</v>
      </c>
      <c r="M14" s="33">
        <f t="shared" si="5"/>
        <v>11.958333333333332</v>
      </c>
      <c r="N14" s="33">
        <f t="shared" si="6"/>
        <v>57.395833333333336</v>
      </c>
      <c r="O14" s="10">
        <f t="shared" si="7"/>
        <v>0.8424132142623957</v>
      </c>
      <c r="P14" s="10">
        <f t="shared" si="8"/>
        <v>0.8654794732544857</v>
      </c>
      <c r="Q14" s="10">
        <f t="shared" si="9"/>
        <v>0.5388320484493281</v>
      </c>
      <c r="R14" s="10">
        <f t="shared" si="10"/>
        <v>0.5009443895036034</v>
      </c>
      <c r="S14" s="10">
        <f t="shared" si="11"/>
        <v>0.9997926980853884</v>
      </c>
      <c r="T14" s="10">
        <f t="shared" si="12"/>
        <v>0.9989602805510404</v>
      </c>
      <c r="U14" s="10">
        <f t="shared" si="13"/>
        <v>0.045604817033991774</v>
      </c>
      <c r="V14" s="10">
        <f t="shared" si="14"/>
        <v>0.04558901053309585</v>
      </c>
      <c r="W14" s="10">
        <f t="shared" si="15"/>
        <v>0.9746512476369791</v>
      </c>
      <c r="X14" s="11">
        <f t="shared" si="16"/>
        <v>12.928186840759007</v>
      </c>
    </row>
    <row r="15" spans="1:24" ht="13.5">
      <c r="A15" s="24">
        <v>1296.825</v>
      </c>
      <c r="B15" s="44" t="s">
        <v>537</v>
      </c>
      <c r="C15" s="25" t="s">
        <v>538</v>
      </c>
      <c r="D15" s="26">
        <f t="shared" si="1"/>
        <v>196.07566149418963</v>
      </c>
      <c r="E15" s="26">
        <f t="shared" si="2"/>
        <v>437.097599775023</v>
      </c>
      <c r="F15" s="27">
        <v>1</v>
      </c>
      <c r="G15" s="28" t="s">
        <v>351</v>
      </c>
      <c r="H15" s="27" t="s">
        <v>42</v>
      </c>
      <c r="I15" s="39"/>
      <c r="J15" s="30">
        <f t="shared" si="3"/>
        <v>10.125</v>
      </c>
      <c r="K15" s="31">
        <f t="shared" si="4"/>
        <v>53.60416666666667</v>
      </c>
      <c r="L15" s="32" t="str">
        <f t="shared" si="0"/>
        <v>JO57XJ</v>
      </c>
      <c r="M15" s="33">
        <f t="shared" si="5"/>
        <v>11.958333333333332</v>
      </c>
      <c r="N15" s="33">
        <f t="shared" si="6"/>
        <v>57.395833333333336</v>
      </c>
      <c r="O15" s="10">
        <f t="shared" si="7"/>
        <v>0.8424132142623957</v>
      </c>
      <c r="P15" s="10">
        <f t="shared" si="8"/>
        <v>0.8049369498667651</v>
      </c>
      <c r="Q15" s="10">
        <f t="shared" si="9"/>
        <v>0.5388320484493281</v>
      </c>
      <c r="R15" s="10">
        <f t="shared" si="10"/>
        <v>0.5933603515058862</v>
      </c>
      <c r="S15" s="10">
        <f t="shared" si="11"/>
        <v>0.9994881171794909</v>
      </c>
      <c r="T15" s="10">
        <f t="shared" si="12"/>
        <v>0.9976474369054524</v>
      </c>
      <c r="U15" s="10">
        <f t="shared" si="13"/>
        <v>0.0686073771425244</v>
      </c>
      <c r="V15" s="10">
        <f t="shared" si="14"/>
        <v>0.06855356763860877</v>
      </c>
      <c r="W15" s="10">
        <f t="shared" si="15"/>
        <v>-0.9608968671472744</v>
      </c>
      <c r="X15" s="11">
        <f t="shared" si="16"/>
        <v>163.92433850581037</v>
      </c>
    </row>
    <row r="16" spans="1:24" ht="13.5">
      <c r="A16" s="24">
        <v>1296.83</v>
      </c>
      <c r="B16" s="45" t="s">
        <v>539</v>
      </c>
      <c r="C16" s="25" t="s">
        <v>540</v>
      </c>
      <c r="D16" s="26">
        <f t="shared" si="1"/>
        <v>233.5665889918016</v>
      </c>
      <c r="E16" s="26">
        <f t="shared" si="2"/>
        <v>904.157521827296</v>
      </c>
      <c r="F16" s="27">
        <v>700</v>
      </c>
      <c r="G16" s="28" t="s">
        <v>541</v>
      </c>
      <c r="H16" s="27" t="s">
        <v>42</v>
      </c>
      <c r="I16" s="39" t="s">
        <v>542</v>
      </c>
      <c r="J16" s="30">
        <f t="shared" si="3"/>
        <v>1.2916666666666667</v>
      </c>
      <c r="K16" s="31">
        <f t="shared" si="4"/>
        <v>52.0625</v>
      </c>
      <c r="L16" s="32" t="str">
        <f t="shared" si="0"/>
        <v>JO57XJ</v>
      </c>
      <c r="M16" s="33">
        <f t="shared" si="5"/>
        <v>11.958333333333332</v>
      </c>
      <c r="N16" s="33">
        <f t="shared" si="6"/>
        <v>57.395833333333336</v>
      </c>
      <c r="O16" s="10">
        <f t="shared" si="7"/>
        <v>0.8424132142623957</v>
      </c>
      <c r="P16" s="10">
        <f t="shared" si="8"/>
        <v>0.788681867130818</v>
      </c>
      <c r="Q16" s="10">
        <f t="shared" si="9"/>
        <v>0.5388320484493281</v>
      </c>
      <c r="R16" s="10">
        <f t="shared" si="10"/>
        <v>0.6148015228177682</v>
      </c>
      <c r="S16" s="10">
        <f t="shared" si="11"/>
        <v>0.9827206467064133</v>
      </c>
      <c r="T16" s="10">
        <f t="shared" si="12"/>
        <v>0.9899465769666143</v>
      </c>
      <c r="U16" s="10">
        <f t="shared" si="13"/>
        <v>0.14191767726060212</v>
      </c>
      <c r="V16" s="10">
        <f t="shared" si="14"/>
        <v>0.14144177159553417</v>
      </c>
      <c r="W16" s="10">
        <f t="shared" si="15"/>
        <v>-0.5938881450930262</v>
      </c>
      <c r="X16" s="11">
        <f t="shared" si="16"/>
        <v>126.4334110081984</v>
      </c>
    </row>
    <row r="17" spans="1:24" ht="13.5">
      <c r="A17" s="24">
        <v>1296.835</v>
      </c>
      <c r="B17" s="25" t="s">
        <v>543</v>
      </c>
      <c r="C17" s="25" t="s">
        <v>544</v>
      </c>
      <c r="D17" s="26">
        <f t="shared" si="1"/>
        <v>55.24323510419121</v>
      </c>
      <c r="E17" s="26">
        <f t="shared" si="2"/>
        <v>407.73387622445836</v>
      </c>
      <c r="F17" s="27">
        <v>10</v>
      </c>
      <c r="H17" s="27" t="s">
        <v>42</v>
      </c>
      <c r="I17" s="39"/>
      <c r="J17" s="30">
        <f t="shared" si="3"/>
        <v>17.875</v>
      </c>
      <c r="K17" s="31">
        <f t="shared" si="4"/>
        <v>59.35416666666667</v>
      </c>
      <c r="L17" s="32" t="str">
        <f t="shared" si="0"/>
        <v>JO57XJ</v>
      </c>
      <c r="M17" s="33">
        <f t="shared" si="5"/>
        <v>11.958333333333332</v>
      </c>
      <c r="N17" s="33">
        <f t="shared" si="6"/>
        <v>57.395833333333336</v>
      </c>
      <c r="O17" s="10">
        <f t="shared" si="7"/>
        <v>0.8424132142623957</v>
      </c>
      <c r="P17" s="10">
        <f t="shared" si="8"/>
        <v>0.8603345477491786</v>
      </c>
      <c r="Q17" s="10">
        <f t="shared" si="9"/>
        <v>0.5388320484493281</v>
      </c>
      <c r="R17" s="10">
        <f t="shared" si="10"/>
        <v>0.5097297969995636</v>
      </c>
      <c r="S17" s="10">
        <f t="shared" si="11"/>
        <v>0.994672873896844</v>
      </c>
      <c r="T17" s="10">
        <f t="shared" si="12"/>
        <v>0.9979528005831351</v>
      </c>
      <c r="U17" s="10">
        <f t="shared" si="13"/>
        <v>0.06399841095973291</v>
      </c>
      <c r="V17" s="10">
        <f t="shared" si="14"/>
        <v>0.06395473249320525</v>
      </c>
      <c r="W17" s="10">
        <f t="shared" si="15"/>
        <v>0.5700937702349907</v>
      </c>
      <c r="X17" s="11">
        <f t="shared" si="16"/>
        <v>55.24323510419121</v>
      </c>
    </row>
    <row r="18" spans="1:24" ht="13.5">
      <c r="A18" s="24">
        <v>1296.84</v>
      </c>
      <c r="B18" s="45" t="s">
        <v>369</v>
      </c>
      <c r="C18" s="25" t="s">
        <v>370</v>
      </c>
      <c r="D18" s="26">
        <f t="shared" si="1"/>
        <v>180.4211204062922</v>
      </c>
      <c r="E18" s="26">
        <f t="shared" si="2"/>
        <v>810.814689093633</v>
      </c>
      <c r="F18" s="27">
        <v>80</v>
      </c>
      <c r="G18" s="28" t="s">
        <v>357</v>
      </c>
      <c r="H18" s="27" t="s">
        <v>42</v>
      </c>
      <c r="I18" s="39" t="s">
        <v>545</v>
      </c>
      <c r="J18" s="30">
        <f t="shared" si="3"/>
        <v>11.875</v>
      </c>
      <c r="K18" s="31">
        <f t="shared" si="4"/>
        <v>50.10416666666667</v>
      </c>
      <c r="L18" s="32" t="str">
        <f t="shared" si="0"/>
        <v>JO57XJ</v>
      </c>
      <c r="M18" s="33">
        <f t="shared" si="5"/>
        <v>11.958333333333332</v>
      </c>
      <c r="N18" s="33">
        <f t="shared" si="6"/>
        <v>57.395833333333336</v>
      </c>
      <c r="O18" s="10">
        <f t="shared" si="7"/>
        <v>0.8424132142623957</v>
      </c>
      <c r="P18" s="10">
        <f t="shared" si="8"/>
        <v>0.7672117973202524</v>
      </c>
      <c r="Q18" s="10">
        <f t="shared" si="9"/>
        <v>0.5388320484493281</v>
      </c>
      <c r="R18" s="10">
        <f t="shared" si="10"/>
        <v>0.6413938400488642</v>
      </c>
      <c r="S18" s="10">
        <f t="shared" si="11"/>
        <v>0.9999989423008122</v>
      </c>
      <c r="T18" s="10">
        <f t="shared" si="12"/>
        <v>0.9919125473522924</v>
      </c>
      <c r="U18" s="10">
        <f t="shared" si="13"/>
        <v>0.12726647136927216</v>
      </c>
      <c r="V18" s="10">
        <f t="shared" si="14"/>
        <v>0.12692319884515305</v>
      </c>
      <c r="W18" s="10">
        <f t="shared" si="15"/>
        <v>-0.9999729893299621</v>
      </c>
      <c r="X18" s="11">
        <f t="shared" si="16"/>
        <v>179.5788795937078</v>
      </c>
    </row>
    <row r="19" spans="1:24" ht="13.5">
      <c r="A19" s="24">
        <v>1296.84</v>
      </c>
      <c r="B19" s="25" t="s">
        <v>546</v>
      </c>
      <c r="C19" s="25" t="s">
        <v>373</v>
      </c>
      <c r="D19" s="26">
        <f t="shared" si="1"/>
        <v>35.90985870171411</v>
      </c>
      <c r="E19" s="26">
        <f t="shared" si="2"/>
        <v>892.4628606232548</v>
      </c>
      <c r="F19" s="27">
        <v>8</v>
      </c>
      <c r="G19" s="28" t="s">
        <v>515</v>
      </c>
      <c r="H19" s="27" t="s">
        <v>42</v>
      </c>
      <c r="I19" s="39"/>
      <c r="J19" s="30">
        <f t="shared" si="3"/>
        <v>22.541666666666668</v>
      </c>
      <c r="K19" s="31">
        <f t="shared" si="4"/>
        <v>63.520833333333336</v>
      </c>
      <c r="L19" s="32" t="str">
        <f t="shared" si="0"/>
        <v>JO57XJ</v>
      </c>
      <c r="M19" s="33">
        <f t="shared" si="5"/>
        <v>11.958333333333332</v>
      </c>
      <c r="N19" s="33">
        <f t="shared" si="6"/>
        <v>57.395833333333336</v>
      </c>
      <c r="O19" s="10">
        <f t="shared" si="7"/>
        <v>0.8424132142623957</v>
      </c>
      <c r="P19" s="10">
        <f t="shared" si="8"/>
        <v>0.8950965445409387</v>
      </c>
      <c r="Q19" s="10">
        <f t="shared" si="9"/>
        <v>0.5388320484493281</v>
      </c>
      <c r="R19" s="10">
        <f t="shared" si="10"/>
        <v>0.445872376303883</v>
      </c>
      <c r="S19" s="10">
        <f t="shared" si="11"/>
        <v>0.9829888168416572</v>
      </c>
      <c r="T19" s="10">
        <f t="shared" si="12"/>
        <v>0.9902045407354472</v>
      </c>
      <c r="U19" s="10">
        <f t="shared" si="13"/>
        <v>0.14008206884684582</v>
      </c>
      <c r="V19" s="10">
        <f t="shared" si="14"/>
        <v>0.13962438005915065</v>
      </c>
      <c r="W19" s="10">
        <f t="shared" si="15"/>
        <v>0.809940733236953</v>
      </c>
      <c r="X19" s="11">
        <f t="shared" si="16"/>
        <v>35.90985870171411</v>
      </c>
    </row>
    <row r="20" spans="1:24" ht="13.5">
      <c r="A20" s="24">
        <v>1296.845</v>
      </c>
      <c r="B20" s="44" t="s">
        <v>378</v>
      </c>
      <c r="C20" s="25" t="s">
        <v>379</v>
      </c>
      <c r="D20" s="26">
        <f t="shared" si="1"/>
        <v>177.5435756709387</v>
      </c>
      <c r="E20" s="26">
        <f t="shared" si="2"/>
        <v>676.9710058857743</v>
      </c>
      <c r="F20" s="27">
        <v>2</v>
      </c>
      <c r="G20" s="28" t="s">
        <v>547</v>
      </c>
      <c r="H20" s="27" t="s">
        <v>42</v>
      </c>
      <c r="I20" s="40" t="s">
        <v>548</v>
      </c>
      <c r="J20" s="30">
        <f t="shared" si="3"/>
        <v>12.375</v>
      </c>
      <c r="K20" s="31">
        <f t="shared" si="4"/>
        <v>51.3125</v>
      </c>
      <c r="L20" s="32" t="str">
        <f t="shared" si="0"/>
        <v>JO57XJ</v>
      </c>
      <c r="M20" s="33">
        <f t="shared" si="5"/>
        <v>11.958333333333332</v>
      </c>
      <c r="N20" s="33">
        <f t="shared" si="6"/>
        <v>57.395833333333336</v>
      </c>
      <c r="O20" s="10">
        <f t="shared" si="7"/>
        <v>0.8424132142623957</v>
      </c>
      <c r="P20" s="10">
        <f t="shared" si="8"/>
        <v>0.7805667955515929</v>
      </c>
      <c r="Q20" s="10">
        <f t="shared" si="9"/>
        <v>0.5388320484493281</v>
      </c>
      <c r="R20" s="10">
        <f t="shared" si="10"/>
        <v>0.6250723779549995</v>
      </c>
      <c r="S20" s="10">
        <f t="shared" si="11"/>
        <v>0.9999735576321774</v>
      </c>
      <c r="T20" s="10">
        <f t="shared" si="12"/>
        <v>0.9943599070014475</v>
      </c>
      <c r="U20" s="10">
        <f t="shared" si="13"/>
        <v>0.10625820214813597</v>
      </c>
      <c r="V20" s="10">
        <f t="shared" si="14"/>
        <v>0.10605835821882525</v>
      </c>
      <c r="W20" s="10">
        <f t="shared" si="15"/>
        <v>-0.9990811068864698</v>
      </c>
      <c r="X20" s="11">
        <f t="shared" si="16"/>
        <v>177.5435756709387</v>
      </c>
    </row>
    <row r="21" spans="1:24" ht="13.5">
      <c r="A21" s="24">
        <v>1296.845</v>
      </c>
      <c r="B21" s="44" t="s">
        <v>549</v>
      </c>
      <c r="C21" s="25" t="s">
        <v>550</v>
      </c>
      <c r="D21" s="26">
        <f t="shared" si="1"/>
        <v>144.99210656944769</v>
      </c>
      <c r="E21" s="26">
        <f t="shared" si="2"/>
        <v>751.2601989952152</v>
      </c>
      <c r="I21" s="40"/>
      <c r="J21" s="30">
        <f t="shared" si="3"/>
        <v>18.208333333333336</v>
      </c>
      <c r="K21" s="31">
        <f t="shared" si="4"/>
        <v>51.6875</v>
      </c>
      <c r="L21" s="32" t="str">
        <f t="shared" si="0"/>
        <v>JO57XJ</v>
      </c>
      <c r="M21" s="33">
        <f t="shared" si="5"/>
        <v>11.958333333333332</v>
      </c>
      <c r="N21" s="33">
        <f t="shared" si="6"/>
        <v>57.395833333333336</v>
      </c>
      <c r="O21" s="10">
        <f t="shared" si="7"/>
        <v>0.8424132142623957</v>
      </c>
      <c r="P21" s="10">
        <f t="shared" si="8"/>
        <v>0.7846411370486168</v>
      </c>
      <c r="Q21" s="10">
        <f t="shared" si="9"/>
        <v>0.5388320484493281</v>
      </c>
      <c r="R21" s="10">
        <f t="shared" si="10"/>
        <v>0.619950228688605</v>
      </c>
      <c r="S21" s="10">
        <f t="shared" si="11"/>
        <v>0.9940563382223196</v>
      </c>
      <c r="T21" s="10">
        <f t="shared" si="12"/>
        <v>0.9930556393843093</v>
      </c>
      <c r="U21" s="10">
        <f t="shared" si="13"/>
        <v>0.11791872531709546</v>
      </c>
      <c r="V21" s="10">
        <f t="shared" si="14"/>
        <v>0.11764564202307128</v>
      </c>
      <c r="W21" s="10">
        <f t="shared" si="15"/>
        <v>-0.8190730169821981</v>
      </c>
      <c r="X21" s="11">
        <f t="shared" si="16"/>
        <v>144.99210656944769</v>
      </c>
    </row>
    <row r="22" spans="1:24" ht="13.5">
      <c r="A22" s="24">
        <v>1296.847</v>
      </c>
      <c r="B22" s="25" t="s">
        <v>551</v>
      </c>
      <c r="C22" s="25" t="s">
        <v>552</v>
      </c>
      <c r="D22" s="26">
        <f t="shared" si="1"/>
        <v>216.46749160174937</v>
      </c>
      <c r="E22" s="26">
        <f t="shared" si="2"/>
        <v>1142.636609256946</v>
      </c>
      <c r="F22" s="27">
        <v>10</v>
      </c>
      <c r="G22" s="28" t="s">
        <v>354</v>
      </c>
      <c r="H22" s="27" t="s">
        <v>42</v>
      </c>
      <c r="I22" s="40"/>
      <c r="J22" s="30">
        <f t="shared" si="3"/>
        <v>2.708333333333333</v>
      </c>
      <c r="K22" s="31">
        <f t="shared" si="4"/>
        <v>48.72916666666667</v>
      </c>
      <c r="L22" s="32" t="str">
        <f t="shared" si="0"/>
        <v>JO57XJ</v>
      </c>
      <c r="M22" s="33">
        <f t="shared" si="5"/>
        <v>11.958333333333332</v>
      </c>
      <c r="N22" s="33">
        <f t="shared" si="6"/>
        <v>57.395833333333336</v>
      </c>
      <c r="O22" s="10">
        <f t="shared" si="7"/>
        <v>0.8424132142623957</v>
      </c>
      <c r="P22" s="10">
        <f t="shared" si="8"/>
        <v>0.7516000128791729</v>
      </c>
      <c r="Q22" s="10">
        <f t="shared" si="9"/>
        <v>0.5388320484493281</v>
      </c>
      <c r="R22" s="10">
        <f t="shared" si="10"/>
        <v>0.6596191481756932</v>
      </c>
      <c r="S22" s="10">
        <f t="shared" si="11"/>
        <v>0.9869963665602319</v>
      </c>
      <c r="T22" s="10">
        <f t="shared" si="12"/>
        <v>0.9839599169071422</v>
      </c>
      <c r="U22" s="10">
        <f t="shared" si="13"/>
        <v>0.17934964829021283</v>
      </c>
      <c r="V22" s="10">
        <f t="shared" si="14"/>
        <v>0.17838969118222525</v>
      </c>
      <c r="W22" s="10">
        <f t="shared" si="15"/>
        <v>-0.8041942209214247</v>
      </c>
      <c r="X22" s="11">
        <f t="shared" si="16"/>
        <v>143.53250839825063</v>
      </c>
    </row>
    <row r="23" spans="1:24" ht="13.5">
      <c r="A23" s="24">
        <v>1296.85</v>
      </c>
      <c r="B23" s="46" t="s">
        <v>386</v>
      </c>
      <c r="C23" s="25" t="s">
        <v>387</v>
      </c>
      <c r="D23" s="26">
        <f t="shared" si="1"/>
        <v>173.55711654057083</v>
      </c>
      <c r="E23" s="26">
        <f t="shared" si="2"/>
        <v>554.431664473825</v>
      </c>
      <c r="F23" s="27">
        <v>10</v>
      </c>
      <c r="G23" s="35" t="s">
        <v>553</v>
      </c>
      <c r="H23" s="27" t="s">
        <v>42</v>
      </c>
      <c r="I23" s="40" t="s">
        <v>554</v>
      </c>
      <c r="J23" s="30">
        <f t="shared" si="3"/>
        <v>12.875</v>
      </c>
      <c r="K23" s="31">
        <f t="shared" si="4"/>
        <v>52.4375</v>
      </c>
      <c r="L23" s="32" t="str">
        <f t="shared" si="0"/>
        <v>JO57XJ</v>
      </c>
      <c r="M23" s="33">
        <f t="shared" si="5"/>
        <v>11.958333333333332</v>
      </c>
      <c r="N23" s="33">
        <f t="shared" si="6"/>
        <v>57.395833333333336</v>
      </c>
      <c r="O23" s="10">
        <f t="shared" si="7"/>
        <v>0.8424132142623957</v>
      </c>
      <c r="P23" s="10">
        <f t="shared" si="8"/>
        <v>0.7926888127067683</v>
      </c>
      <c r="Q23" s="10">
        <f t="shared" si="9"/>
        <v>0.5388320484493281</v>
      </c>
      <c r="R23" s="10">
        <f t="shared" si="10"/>
        <v>0.6096264808959122</v>
      </c>
      <c r="S23" s="10">
        <f t="shared" si="11"/>
        <v>0.999872021105574</v>
      </c>
      <c r="T23" s="10">
        <f t="shared" si="12"/>
        <v>0.9962157768005993</v>
      </c>
      <c r="U23" s="10">
        <f t="shared" si="13"/>
        <v>0.08702427632613796</v>
      </c>
      <c r="V23" s="10">
        <f t="shared" si="14"/>
        <v>0.0869144755123024</v>
      </c>
      <c r="W23" s="10">
        <f t="shared" si="15"/>
        <v>-0.993684211054406</v>
      </c>
      <c r="X23" s="11">
        <f t="shared" si="16"/>
        <v>173.55711654057083</v>
      </c>
    </row>
    <row r="24" spans="1:24" ht="13.5">
      <c r="A24" s="24">
        <v>1296.85</v>
      </c>
      <c r="B24" s="25" t="s">
        <v>555</v>
      </c>
      <c r="C24" s="25" t="s">
        <v>556</v>
      </c>
      <c r="D24" s="26">
        <f t="shared" si="1"/>
        <v>235.79712745460313</v>
      </c>
      <c r="E24" s="26">
        <f t="shared" si="2"/>
        <v>1060.7414379075542</v>
      </c>
      <c r="F24" s="27">
        <v>3</v>
      </c>
      <c r="G24" s="35" t="s">
        <v>557</v>
      </c>
      <c r="H24" s="27" t="s">
        <v>42</v>
      </c>
      <c r="I24" s="40"/>
      <c r="J24" s="30">
        <f t="shared" si="3"/>
        <v>-0.7083333333333334</v>
      </c>
      <c r="K24" s="31">
        <f t="shared" si="4"/>
        <v>51.3125</v>
      </c>
      <c r="L24" s="32" t="str">
        <f t="shared" si="0"/>
        <v>JO57XJ</v>
      </c>
      <c r="M24" s="33">
        <f t="shared" si="5"/>
        <v>11.958333333333332</v>
      </c>
      <c r="N24" s="33">
        <f t="shared" si="6"/>
        <v>57.395833333333336</v>
      </c>
      <c r="O24" s="10">
        <f t="shared" si="7"/>
        <v>0.8424132142623957</v>
      </c>
      <c r="P24" s="10">
        <f t="shared" si="8"/>
        <v>0.7805667955515929</v>
      </c>
      <c r="Q24" s="10">
        <f t="shared" si="9"/>
        <v>0.5388320484493281</v>
      </c>
      <c r="R24" s="10">
        <f t="shared" si="10"/>
        <v>0.6250723779549995</v>
      </c>
      <c r="S24" s="10">
        <f t="shared" si="11"/>
        <v>0.9756622801842143</v>
      </c>
      <c r="T24" s="10">
        <f t="shared" si="12"/>
        <v>0.9861716492299651</v>
      </c>
      <c r="U24" s="10">
        <f t="shared" si="13"/>
        <v>0.166495281416976</v>
      </c>
      <c r="V24" s="10">
        <f t="shared" si="14"/>
        <v>0.1657271198538447</v>
      </c>
      <c r="W24" s="10">
        <f t="shared" si="15"/>
        <v>-0.562124843140519</v>
      </c>
      <c r="X24" s="11">
        <f t="shared" si="16"/>
        <v>124.20287254539687</v>
      </c>
    </row>
    <row r="25" spans="1:24" ht="13.5">
      <c r="A25" s="24">
        <v>1296.854</v>
      </c>
      <c r="B25" s="47" t="s">
        <v>558</v>
      </c>
      <c r="C25" s="25" t="s">
        <v>559</v>
      </c>
      <c r="D25" s="26">
        <f t="shared" si="1"/>
        <v>205.28665121877384</v>
      </c>
      <c r="E25" s="26">
        <f t="shared" si="2"/>
        <v>716.8637812359577</v>
      </c>
      <c r="F25" s="27">
        <v>350</v>
      </c>
      <c r="G25" s="35" t="s">
        <v>560</v>
      </c>
      <c r="H25" s="27">
        <v>270</v>
      </c>
      <c r="I25" s="40" t="s">
        <v>561</v>
      </c>
      <c r="J25" s="30">
        <f t="shared" si="3"/>
        <v>7.541666666666667</v>
      </c>
      <c r="K25" s="31">
        <f t="shared" si="4"/>
        <v>51.47916666666667</v>
      </c>
      <c r="L25" s="32" t="str">
        <f t="shared" si="0"/>
        <v>JO57XJ</v>
      </c>
      <c r="M25" s="33">
        <f t="shared" si="5"/>
        <v>11.958333333333332</v>
      </c>
      <c r="N25" s="33">
        <f t="shared" si="6"/>
        <v>57.395833333333336</v>
      </c>
      <c r="O25" s="10">
        <f t="shared" si="7"/>
        <v>0.8424132142623957</v>
      </c>
      <c r="P25" s="10">
        <f t="shared" si="8"/>
        <v>0.7823817524127428</v>
      </c>
      <c r="Q25" s="10">
        <f t="shared" si="9"/>
        <v>0.5388320484493281</v>
      </c>
      <c r="R25" s="10">
        <f t="shared" si="10"/>
        <v>0.6227991598353081</v>
      </c>
      <c r="S25" s="10">
        <f t="shared" si="11"/>
        <v>0.99703039338329</v>
      </c>
      <c r="T25" s="10">
        <f t="shared" si="12"/>
        <v>0.9936763209932522</v>
      </c>
      <c r="U25" s="10">
        <f t="shared" si="13"/>
        <v>0.1125198212581946</v>
      </c>
      <c r="V25" s="10">
        <f t="shared" si="14"/>
        <v>0.11228254137360447</v>
      </c>
      <c r="W25" s="10">
        <f t="shared" si="15"/>
        <v>-0.904182091036626</v>
      </c>
      <c r="X25" s="11">
        <f t="shared" si="16"/>
        <v>154.71334878122616</v>
      </c>
    </row>
    <row r="26" spans="1:24" ht="13.5">
      <c r="A26" s="24">
        <v>1296.855</v>
      </c>
      <c r="B26" s="56" t="s">
        <v>562</v>
      </c>
      <c r="C26" s="25" t="s">
        <v>392</v>
      </c>
      <c r="D26" s="26">
        <f t="shared" si="1"/>
        <v>27.47710424608058</v>
      </c>
      <c r="E26" s="26">
        <f t="shared" si="2"/>
        <v>712.6489252655772</v>
      </c>
      <c r="F26" s="27">
        <v>350</v>
      </c>
      <c r="G26" s="35"/>
      <c r="H26" s="27" t="s">
        <v>42</v>
      </c>
      <c r="I26" s="40"/>
      <c r="J26" s="30">
        <f t="shared" si="3"/>
        <v>18.458333333333336</v>
      </c>
      <c r="K26" s="31">
        <f t="shared" si="4"/>
        <v>62.9375</v>
      </c>
      <c r="L26" s="32" t="str">
        <f t="shared" si="0"/>
        <v>JO57XJ</v>
      </c>
      <c r="M26" s="33">
        <f t="shared" si="5"/>
        <v>11.958333333333332</v>
      </c>
      <c r="N26" s="33">
        <f t="shared" si="6"/>
        <v>57.395833333333336</v>
      </c>
      <c r="O26" s="10">
        <f t="shared" si="7"/>
        <v>0.8424132142623957</v>
      </c>
      <c r="P26" s="10">
        <f t="shared" si="8"/>
        <v>0.8905107673649696</v>
      </c>
      <c r="Q26" s="10">
        <f t="shared" si="9"/>
        <v>0.5388320484493281</v>
      </c>
      <c r="R26" s="10">
        <f t="shared" si="10"/>
        <v>0.45496216678648466</v>
      </c>
      <c r="S26" s="10">
        <f t="shared" si="11"/>
        <v>0.9935718556765875</v>
      </c>
      <c r="T26" s="10">
        <f t="shared" si="12"/>
        <v>0.9937503861812846</v>
      </c>
      <c r="U26" s="10">
        <f t="shared" si="13"/>
        <v>0.11185825227838286</v>
      </c>
      <c r="V26" s="10">
        <f t="shared" si="14"/>
        <v>0.11162513142006886</v>
      </c>
      <c r="W26" s="10">
        <f t="shared" si="15"/>
        <v>0.8871952800026002</v>
      </c>
      <c r="X26" s="11">
        <f t="shared" si="16"/>
        <v>27.47710424608058</v>
      </c>
    </row>
    <row r="27" spans="1:24" ht="13.5">
      <c r="A27" s="24">
        <v>1296.86</v>
      </c>
      <c r="B27" s="47" t="s">
        <v>295</v>
      </c>
      <c r="C27" s="25" t="s">
        <v>296</v>
      </c>
      <c r="D27" s="26">
        <f t="shared" si="1"/>
        <v>241.6609531014933</v>
      </c>
      <c r="E27" s="26">
        <f t="shared" si="2"/>
        <v>1339.7050880422541</v>
      </c>
      <c r="F27" s="27">
        <v>50</v>
      </c>
      <c r="G27" s="35" t="s">
        <v>563</v>
      </c>
      <c r="H27" s="27">
        <v>45</v>
      </c>
      <c r="I27" s="40"/>
      <c r="J27" s="30">
        <f t="shared" si="3"/>
        <v>-4.791666666666667</v>
      </c>
      <c r="K27" s="31">
        <f t="shared" si="4"/>
        <v>50.395833333333336</v>
      </c>
      <c r="L27" s="32" t="str">
        <f t="shared" si="0"/>
        <v>JO57XJ</v>
      </c>
      <c r="M27" s="33">
        <f t="shared" si="5"/>
        <v>11.958333333333332</v>
      </c>
      <c r="N27" s="33">
        <f t="shared" si="6"/>
        <v>57.395833333333336</v>
      </c>
      <c r="O27" s="10">
        <f t="shared" si="7"/>
        <v>0.8424132142623957</v>
      </c>
      <c r="P27" s="10">
        <f t="shared" si="8"/>
        <v>0.770466885957767</v>
      </c>
      <c r="Q27" s="10">
        <f t="shared" si="9"/>
        <v>0.5388320484493281</v>
      </c>
      <c r="R27" s="10">
        <f t="shared" si="10"/>
        <v>0.6374800213673689</v>
      </c>
      <c r="S27" s="10">
        <f t="shared" si="11"/>
        <v>0.9575713608048144</v>
      </c>
      <c r="T27" s="10">
        <f t="shared" si="12"/>
        <v>0.9779721404023667</v>
      </c>
      <c r="U27" s="10">
        <f t="shared" si="13"/>
        <v>0.21028175922810455</v>
      </c>
      <c r="V27" s="10">
        <f t="shared" si="14"/>
        <v>0.20873546080341387</v>
      </c>
      <c r="W27" s="10">
        <f t="shared" si="15"/>
        <v>-0.47468814153195865</v>
      </c>
      <c r="X27" s="11">
        <f t="shared" si="16"/>
        <v>118.33904689850668</v>
      </c>
    </row>
    <row r="28" spans="1:24" ht="15">
      <c r="A28" s="24">
        <v>1296.86</v>
      </c>
      <c r="B28" s="41" t="s">
        <v>564</v>
      </c>
      <c r="C28" s="25" t="s">
        <v>565</v>
      </c>
      <c r="D28" s="26">
        <f t="shared" si="1"/>
        <v>335.28074410865673</v>
      </c>
      <c r="E28" s="26">
        <f t="shared" si="2"/>
        <v>205.06719513431628</v>
      </c>
      <c r="F28" s="27">
        <v>60</v>
      </c>
      <c r="G28" s="35" t="s">
        <v>566</v>
      </c>
      <c r="H28" s="27">
        <v>180</v>
      </c>
      <c r="I28" s="40" t="s">
        <v>1050</v>
      </c>
      <c r="J28" s="30">
        <f t="shared" si="3"/>
        <v>10.458333333333332</v>
      </c>
      <c r="K28" s="31">
        <f t="shared" si="4"/>
        <v>59.0625</v>
      </c>
      <c r="L28" s="32" t="str">
        <f t="shared" si="0"/>
        <v>JO57XJ</v>
      </c>
      <c r="M28" s="33">
        <f t="shared" si="5"/>
        <v>11.958333333333332</v>
      </c>
      <c r="N28" s="33">
        <f t="shared" si="6"/>
        <v>57.395833333333336</v>
      </c>
      <c r="O28" s="10">
        <f t="shared" si="7"/>
        <v>0.8424132142623957</v>
      </c>
      <c r="P28" s="10">
        <f t="shared" si="8"/>
        <v>0.8577286100002721</v>
      </c>
      <c r="Q28" s="10">
        <f t="shared" si="9"/>
        <v>0.5388320484493281</v>
      </c>
      <c r="R28" s="10">
        <f t="shared" si="10"/>
        <v>0.5141027441932217</v>
      </c>
      <c r="S28" s="10">
        <f t="shared" si="11"/>
        <v>0.9996573249755573</v>
      </c>
      <c r="T28" s="10">
        <f t="shared" si="12"/>
        <v>0.9994820239483908</v>
      </c>
      <c r="U28" s="10">
        <f t="shared" si="13"/>
        <v>0.03218759929906079</v>
      </c>
      <c r="V28" s="10">
        <f t="shared" si="14"/>
        <v>0.03218204163859617</v>
      </c>
      <c r="W28" s="10">
        <f t="shared" si="15"/>
        <v>0.9083676899971163</v>
      </c>
      <c r="X28" s="11">
        <f t="shared" si="16"/>
        <v>24.71925589134327</v>
      </c>
    </row>
    <row r="29" spans="1:24" ht="13.5">
      <c r="A29" s="24">
        <v>1296.865</v>
      </c>
      <c r="B29" s="47" t="s">
        <v>567</v>
      </c>
      <c r="C29" s="25" t="s">
        <v>568</v>
      </c>
      <c r="D29" s="26">
        <f t="shared" si="1"/>
        <v>206.5665750669778</v>
      </c>
      <c r="E29" s="26">
        <f t="shared" si="2"/>
        <v>783.6604995365446</v>
      </c>
      <c r="F29" s="27">
        <v>40</v>
      </c>
      <c r="G29" s="35" t="s">
        <v>569</v>
      </c>
      <c r="H29" s="27" t="s">
        <v>42</v>
      </c>
      <c r="I29" s="40" t="s">
        <v>570</v>
      </c>
      <c r="J29" s="30">
        <f t="shared" si="3"/>
        <v>6.958333333333334</v>
      </c>
      <c r="K29" s="31">
        <f t="shared" si="4"/>
        <v>50.97916666666667</v>
      </c>
      <c r="L29" s="32" t="str">
        <f t="shared" si="0"/>
        <v>JO57XJ</v>
      </c>
      <c r="M29" s="33">
        <f t="shared" si="5"/>
        <v>11.958333333333332</v>
      </c>
      <c r="N29" s="33">
        <f t="shared" si="6"/>
        <v>57.395833333333336</v>
      </c>
      <c r="O29" s="10">
        <f t="shared" si="7"/>
        <v>0.8424132142623957</v>
      </c>
      <c r="P29" s="10">
        <f t="shared" si="8"/>
        <v>0.7769170827363023</v>
      </c>
      <c r="Q29" s="10">
        <f t="shared" si="9"/>
        <v>0.5388320484493281</v>
      </c>
      <c r="R29" s="10">
        <f t="shared" si="10"/>
        <v>0.6296029276873747</v>
      </c>
      <c r="S29" s="10">
        <f t="shared" si="11"/>
        <v>0.9961946980917455</v>
      </c>
      <c r="T29" s="10">
        <f t="shared" si="12"/>
        <v>0.992444502551217</v>
      </c>
      <c r="U29" s="10">
        <f t="shared" si="13"/>
        <v>0.12300431636109632</v>
      </c>
      <c r="V29" s="10">
        <f t="shared" si="14"/>
        <v>0.12269437377429936</v>
      </c>
      <c r="W29" s="10">
        <f t="shared" si="15"/>
        <v>-0.8944152961899868</v>
      </c>
      <c r="X29" s="11">
        <f t="shared" si="16"/>
        <v>153.4334249330222</v>
      </c>
    </row>
    <row r="30" spans="1:24" ht="13.5">
      <c r="A30" s="24">
        <v>1296.87</v>
      </c>
      <c r="B30" s="25" t="s">
        <v>571</v>
      </c>
      <c r="C30" s="25" t="s">
        <v>572</v>
      </c>
      <c r="D30" s="26">
        <f>IF(AND(M30&gt;J30,X30&lt;180),SUM(360,-X30),X30)</f>
        <v>206.8137768237662</v>
      </c>
      <c r="E30" s="26">
        <f>PRODUCT(6371,ACOS(SUM(PRODUCT(COS(PRODUCT(PI()/180,N30)),COS(PRODUCT(PI()/180,K30)),COS(PRODUCT(PI()/180,SUM(J30,-M30)))),PRODUCT(SIN(PRODUCT(PI()/180,N30)),SIN(PRODUCT(PI()/180,K30))))))</f>
        <v>628.9742484332525</v>
      </c>
      <c r="F30" s="27">
        <v>170</v>
      </c>
      <c r="G30" s="35" t="s">
        <v>547</v>
      </c>
      <c r="H30" s="27" t="s">
        <v>42</v>
      </c>
      <c r="I30" s="40"/>
      <c r="J30" s="30">
        <f>SUM(SUM(-180,PRODUCT(2,SUM(CODE(MID(C30,1,1)),-65),10)),PRODUCT((SUM(CODE(MID(C30,3,1)),-48)),2),PRODUCT(SUM(CODE(MID(C30,5,1)),-65),1/12),1/24)</f>
        <v>7.791666666666667</v>
      </c>
      <c r="K30" s="31">
        <f>SUM(SUM(-90,PRODUCT(SUM(CODE(MID(C30,2,1)),-65),10)),SUM(CODE(MID(C30,4,1)),-48),PRODUCT(SUM(CODE(RIGHT(C30,1)),-65),1/24),1/48)</f>
        <v>52.270833333333336</v>
      </c>
      <c r="L30" s="32" t="str">
        <f t="shared" si="0"/>
        <v>JO57XJ</v>
      </c>
      <c r="M30" s="33">
        <f>SUM(SUM(-180,PRODUCT(2,SUM(CODE(MID(L30,1,1)),-65),10)),PRODUCT((SUM(CODE(MID(L30,3,1)),-48)),2),PRODUCT(SUM(CODE(MID(L30,5,1)),-65),1/12),1/24)</f>
        <v>11.958333333333332</v>
      </c>
      <c r="N30" s="33">
        <f>SUM(SUM(-90,PRODUCT(SUM(CODE(MID(L30,2,1)),-65),10)),SUM(CODE(MID(L30,4,1)),-48),PRODUCT(SUM(CODE(RIGHT(L30,1)),-65),1/24),1/48)</f>
        <v>57.395833333333336</v>
      </c>
      <c r="O30" s="10">
        <f>SIN(PRODUCT(PI()/180,N30))</f>
        <v>0.8424132142623957</v>
      </c>
      <c r="P30" s="10">
        <f>SIN(PRODUCT(PI()/180,K30))</f>
        <v>0.7909121299543262</v>
      </c>
      <c r="Q30" s="10">
        <f>COS(PRODUCT(PI()/180,N30))</f>
        <v>0.5388320484493281</v>
      </c>
      <c r="R30" s="10">
        <f>COS(PRODUCT(PI()/180,K30))</f>
        <v>0.611929736727274</v>
      </c>
      <c r="S30" s="10">
        <f>COS(PRODUCT(PI()/180,SUM(J30,-M30)))</f>
        <v>0.9973569167005722</v>
      </c>
      <c r="T30" s="10">
        <f>SUM(PRODUCT(P30,O30),PRODUCT(R30,Q30,S30))</f>
        <v>0.9951306862802298</v>
      </c>
      <c r="U30" s="10">
        <f>ACOS(T30)</f>
        <v>0.09872457203472806</v>
      </c>
      <c r="V30" s="10">
        <f>SIN(U30)</f>
        <v>0.09856427965261445</v>
      </c>
      <c r="W30" s="10">
        <f>PRODUCT(SUM(P30,-PRODUCT(O30,T30)),PRODUCT(1/Q30,1/V30))</f>
        <v>-0.8924773787236946</v>
      </c>
      <c r="X30" s="11">
        <f>IF(J30=M30,IF(K30&gt;N30,0,180),PRODUCT(180,1/PI(),ACOS(W30)))</f>
        <v>153.1862231762338</v>
      </c>
    </row>
    <row r="31" spans="1:24" ht="13.5">
      <c r="A31" s="24">
        <v>1296.875</v>
      </c>
      <c r="B31" s="25" t="s">
        <v>573</v>
      </c>
      <c r="C31" s="25" t="s">
        <v>466</v>
      </c>
      <c r="D31" s="26">
        <f>IF(AND(M31&gt;J31,X31&lt;180),SUM(360,-X31),X31)</f>
        <v>240.85713641111516</v>
      </c>
      <c r="E31" s="26">
        <f>PRODUCT(6371,ACOS(SUM(PRODUCT(COS(PRODUCT(PI()/180,N31)),COS(PRODUCT(PI()/180,K31)),COS(PRODUCT(PI()/180,SUM(J31,-M31)))),PRODUCT(SIN(PRODUCT(PI()/180,N31)),SIN(PRODUCT(PI()/180,K31))))))</f>
        <v>1152.2204117866615</v>
      </c>
      <c r="F31" s="27">
        <v>250</v>
      </c>
      <c r="G31" s="35" t="s">
        <v>357</v>
      </c>
      <c r="H31" s="27">
        <v>90</v>
      </c>
      <c r="I31" s="40"/>
      <c r="J31" s="30">
        <f>SUM(SUM(-180,PRODUCT(2,SUM(CODE(MID(C31,1,1)),-65),10)),PRODUCT((SUM(CODE(MID(C31,3,1)),-48)),2),PRODUCT(SUM(CODE(MID(C31,5,1)),-65),1/12),1/24)</f>
        <v>-2.6250000000000004</v>
      </c>
      <c r="K31" s="31">
        <f>SUM(SUM(-90,PRODUCT(SUM(CODE(MID(C31,2,1)),-65),10)),SUM(CODE(MID(C31,4,1)),-48),PRODUCT(SUM(CODE(RIGHT(C31,1)),-65),1/24),1/48)</f>
        <v>51.395833333333336</v>
      </c>
      <c r="L31" s="32" t="str">
        <f t="shared" si="0"/>
        <v>JO57XJ</v>
      </c>
      <c r="M31" s="33">
        <f>SUM(SUM(-180,PRODUCT(2,SUM(CODE(MID(L31,1,1)),-65),10)),PRODUCT((SUM(CODE(MID(L31,3,1)),-48)),2),PRODUCT(SUM(CODE(MID(L31,5,1)),-65),1/12),1/24)</f>
        <v>11.958333333333332</v>
      </c>
      <c r="N31" s="33">
        <f>SUM(SUM(-90,PRODUCT(SUM(CODE(MID(L31,2,1)),-65),10)),SUM(CODE(MID(L31,4,1)),-48),PRODUCT(SUM(CODE(RIGHT(L31,1)),-65),1/24),1/48)</f>
        <v>57.395833333333336</v>
      </c>
      <c r="O31" s="10">
        <f>SIN(PRODUCT(PI()/180,N31))</f>
        <v>0.8424132142623957</v>
      </c>
      <c r="P31" s="10">
        <f>SIN(PRODUCT(PI()/180,K31))</f>
        <v>0.7814751005477469</v>
      </c>
      <c r="Q31" s="10">
        <f>COS(PRODUCT(PI()/180,N31))</f>
        <v>0.5388320484493281</v>
      </c>
      <c r="R31" s="10">
        <f>COS(PRODUCT(PI()/180,K31))</f>
        <v>0.6239364288322078</v>
      </c>
      <c r="S31" s="10">
        <f>COS(PRODUCT(PI()/180,SUM(J31,-M31)))</f>
        <v>0.9677824535432009</v>
      </c>
      <c r="T31" s="10">
        <f>SUM(PRODUCT(P31,O31),PRODUCT(R31,Q31,S31))</f>
        <v>0.9836904547047145</v>
      </c>
      <c r="U31" s="10">
        <f>ACOS(T31)</f>
        <v>0.18085393372887482</v>
      </c>
      <c r="V31" s="10">
        <f>SIN(U31)</f>
        <v>0.1798696453625013</v>
      </c>
      <c r="W31" s="10">
        <f>PRODUCT(SUM(P31,-PRODUCT(O31,T31)),PRODUCT(1/Q31,1/V31))</f>
        <v>-0.48698892266663607</v>
      </c>
      <c r="X31" s="11">
        <f>IF(J31=M31,IF(K31&gt;N31,0,180),PRODUCT(180,1/PI(),ACOS(W31)))</f>
        <v>119.14286358888485</v>
      </c>
    </row>
    <row r="32" spans="1:24" ht="13.5">
      <c r="A32" s="24">
        <v>1296.875</v>
      </c>
      <c r="B32" s="25" t="s">
        <v>402</v>
      </c>
      <c r="C32" s="25" t="s">
        <v>403</v>
      </c>
      <c r="D32" s="26">
        <f>IF(AND(M32&gt;J32,X32&lt;180),SUM(360,-X32),X32)</f>
        <v>185.15972108087678</v>
      </c>
      <c r="E32" s="26">
        <f>PRODUCT(6371,ACOS(SUM(PRODUCT(COS(PRODUCT(PI()/180,N32)),COS(PRODUCT(PI()/180,K32)),COS(PRODUCT(PI()/180,SUM(J32,-M32)))),PRODUCT(SIN(PRODUCT(PI()/180,N32)),SIN(PRODUCT(PI()/180,K32))))))</f>
        <v>1036.5594786762265</v>
      </c>
      <c r="F32" s="27">
        <v>10</v>
      </c>
      <c r="G32" s="35"/>
      <c r="H32" s="27" t="s">
        <v>42</v>
      </c>
      <c r="I32" s="40"/>
      <c r="J32" s="30">
        <f>SUM(SUM(-180,PRODUCT(2,SUM(CODE(MID(C32,1,1)),-65),10)),PRODUCT((SUM(CODE(MID(C32,3,1)),-48)),2),PRODUCT(SUM(CODE(MID(C32,5,1)),-65),1/12),1/24)</f>
        <v>10.708333333333332</v>
      </c>
      <c r="K32" s="31">
        <f>SUM(SUM(-90,PRODUCT(SUM(CODE(MID(C32,2,1)),-65),10)),SUM(CODE(MID(C32,4,1)),-48),PRODUCT(SUM(CODE(RIGHT(C32,1)),-65),1/24),1/48)</f>
        <v>48.10416666666667</v>
      </c>
      <c r="L32" s="32" t="str">
        <f t="shared" si="0"/>
        <v>JO57XJ</v>
      </c>
      <c r="M32" s="33">
        <f>SUM(SUM(-180,PRODUCT(2,SUM(CODE(MID(L32,1,1)),-65),10)),PRODUCT((SUM(CODE(MID(L32,3,1)),-48)),2),PRODUCT(SUM(CODE(MID(L32,5,1)),-65),1/12),1/24)</f>
        <v>11.958333333333332</v>
      </c>
      <c r="N32" s="33">
        <f>SUM(SUM(-90,PRODUCT(SUM(CODE(MID(L32,2,1)),-65),10)),SUM(CODE(MID(L32,4,1)),-48),PRODUCT(SUM(CODE(RIGHT(L32,1)),-65),1/24),1/48)</f>
        <v>57.395833333333336</v>
      </c>
      <c r="O32" s="10">
        <f>SIN(PRODUCT(PI()/180,N32))</f>
        <v>0.8424132142623957</v>
      </c>
      <c r="P32" s="10">
        <f>SIN(PRODUCT(PI()/180,K32))</f>
        <v>0.7443601104169041</v>
      </c>
      <c r="Q32" s="10">
        <f>COS(PRODUCT(PI()/180,N32))</f>
        <v>0.5388320484493281</v>
      </c>
      <c r="R32" s="10">
        <f>COS(PRODUCT(PI()/180,K32))</f>
        <v>0.667778425842086</v>
      </c>
      <c r="S32" s="10">
        <f>COS(PRODUCT(PI()/180,SUM(J32,-M32)))</f>
        <v>0.9997620270799091</v>
      </c>
      <c r="T32" s="10">
        <f>SUM(PRODUCT(P32,O32),PRODUCT(R32,Q32,S32))</f>
        <v>0.9867935827764076</v>
      </c>
      <c r="U32" s="10">
        <f>ACOS(T32)</f>
        <v>0.162699651338287</v>
      </c>
      <c r="V32" s="10">
        <f>SIN(U32)</f>
        <v>0.16198279226912082</v>
      </c>
      <c r="W32" s="10">
        <f>PRODUCT(SUM(P32,-PRODUCT(O32,T32)),PRODUCT(1/Q32,1/V32))</f>
        <v>-0.9959478672053175</v>
      </c>
      <c r="X32" s="11">
        <f>IF(J32=M32,IF(K32&gt;N32,0,180),PRODUCT(180,1/PI(),ACOS(W32)))</f>
        <v>174.84027891912322</v>
      </c>
    </row>
    <row r="33" spans="1:24" ht="13.5">
      <c r="A33" s="24">
        <v>1296.88</v>
      </c>
      <c r="B33" s="48" t="s">
        <v>574</v>
      </c>
      <c r="C33" s="25" t="s">
        <v>575</v>
      </c>
      <c r="D33" s="26">
        <f aca="true" t="shared" si="17" ref="D33:D41">IF(AND(M33&gt;J33,X33&lt;180),SUM(360,-X33),X33)</f>
        <v>218.78176445990763</v>
      </c>
      <c r="E33" s="26">
        <f aca="true" t="shared" si="18" ref="E33:E41">PRODUCT(6371,ACOS(SUM(PRODUCT(COS(PRODUCT(PI()/180,N33)),COS(PRODUCT(PI()/180,K33)),COS(PRODUCT(PI()/180,SUM(J33,-M33)))),PRODUCT(SIN(PRODUCT(PI()/180,N33)),SIN(PRODUCT(PI()/180,K33))))))</f>
        <v>930.4569290704134</v>
      </c>
      <c r="F33" s="27">
        <v>10</v>
      </c>
      <c r="G33" s="35" t="s">
        <v>357</v>
      </c>
      <c r="H33" s="27">
        <v>90</v>
      </c>
      <c r="I33" s="40"/>
      <c r="J33" s="30">
        <f aca="true" t="shared" si="19" ref="J33:J41">SUM(SUM(-180,PRODUCT(2,SUM(CODE(MID(C33,1,1)),-65),10)),PRODUCT((SUM(CODE(MID(C33,3,1)),-48)),2),PRODUCT(SUM(CODE(MID(C33,5,1)),-65),1/12),1/24)</f>
        <v>3.708333333333333</v>
      </c>
      <c r="K33" s="31">
        <f aca="true" t="shared" si="20" ref="K33:K41">SUM(SUM(-90,PRODUCT(SUM(CODE(MID(C33,2,1)),-65),10)),SUM(CODE(MID(C33,4,1)),-48),PRODUCT(SUM(CODE(RIGHT(C33,1)),-65),1/24),1/48)</f>
        <v>50.5625</v>
      </c>
      <c r="L33" s="32" t="str">
        <f t="shared" si="0"/>
        <v>JO57XJ</v>
      </c>
      <c r="M33" s="33">
        <f aca="true" t="shared" si="21" ref="M33:M41">SUM(SUM(-180,PRODUCT(2,SUM(CODE(MID(L33,1,1)),-65),10)),PRODUCT((SUM(CODE(MID(L33,3,1)),-48)),2),PRODUCT(SUM(CODE(MID(L33,5,1)),-65),1/12),1/24)</f>
        <v>11.958333333333332</v>
      </c>
      <c r="N33" s="33">
        <f aca="true" t="shared" si="22" ref="N33:N41">SUM(SUM(-90,PRODUCT(SUM(CODE(MID(L33,2,1)),-65),10)),SUM(CODE(MID(L33,4,1)),-48),PRODUCT(SUM(CODE(RIGHT(L33,1)),-65),1/24),1/48)</f>
        <v>57.395833333333336</v>
      </c>
      <c r="O33" s="10">
        <f aca="true" t="shared" si="23" ref="O33:O41">SIN(PRODUCT(PI()/180,N33))</f>
        <v>0.8424132142623957</v>
      </c>
      <c r="P33" s="10">
        <f aca="true" t="shared" si="24" ref="P33:P41">SIN(PRODUCT(PI()/180,K33))</f>
        <v>0.772317977870319</v>
      </c>
      <c r="Q33" s="10">
        <f aca="true" t="shared" si="25" ref="Q33:Q41">COS(PRODUCT(PI()/180,N33))</f>
        <v>0.5388320484493281</v>
      </c>
      <c r="R33" s="10">
        <f aca="true" t="shared" si="26" ref="R33:R41">COS(PRODUCT(PI()/180,K33))</f>
        <v>0.6352361301581495</v>
      </c>
      <c r="S33" s="10">
        <f aca="true" t="shared" si="27" ref="S33:S41">COS(PRODUCT(PI()/180,SUM(J33,-M33)))</f>
        <v>0.9896513868196702</v>
      </c>
      <c r="T33" s="10">
        <f aca="true" t="shared" si="28" ref="T33:T41">SUM(PRODUCT(P33,O33),PRODUCT(R33,Q33,S33))</f>
        <v>0.9893542743134283</v>
      </c>
      <c r="U33" s="10">
        <f aca="true" t="shared" si="29" ref="U33:U41">ACOS(T33)</f>
        <v>0.14604566458490242</v>
      </c>
      <c r="V33" s="10">
        <f aca="true" t="shared" si="30" ref="V33:V41">SIN(U33)</f>
        <v>0.14552704180924503</v>
      </c>
      <c r="W33" s="10">
        <f aca="true" t="shared" si="31" ref="W33:W41">PRODUCT(SUM(P33,-PRODUCT(O33,T33)),PRODUCT(1/Q33,1/V33))</f>
        <v>-0.7795373547862964</v>
      </c>
      <c r="X33" s="11">
        <f aca="true" t="shared" si="32" ref="X33:X41">IF(J33=M33,IF(K33&gt;N33,0,180),PRODUCT(180,1/PI(),ACOS(W33)))</f>
        <v>141.21823554009237</v>
      </c>
    </row>
    <row r="34" spans="1:24" ht="13.5">
      <c r="A34" s="24">
        <v>1296.88</v>
      </c>
      <c r="B34" s="25" t="s">
        <v>576</v>
      </c>
      <c r="C34" s="25" t="s">
        <v>577</v>
      </c>
      <c r="D34" s="26">
        <f t="shared" si="17"/>
        <v>289.02061850363134</v>
      </c>
      <c r="E34" s="26">
        <f t="shared" si="18"/>
        <v>248.73498818388578</v>
      </c>
      <c r="F34" s="27">
        <v>10</v>
      </c>
      <c r="G34" s="35" t="s">
        <v>578</v>
      </c>
      <c r="H34" s="27">
        <v>180</v>
      </c>
      <c r="I34" s="40" t="s">
        <v>579</v>
      </c>
      <c r="J34" s="30">
        <f t="shared" si="19"/>
        <v>7.958333333333333</v>
      </c>
      <c r="K34" s="31">
        <f t="shared" si="20"/>
        <v>58.0625</v>
      </c>
      <c r="L34" s="32" t="str">
        <f t="shared" si="0"/>
        <v>JO57XJ</v>
      </c>
      <c r="M34" s="33">
        <f t="shared" si="21"/>
        <v>11.958333333333332</v>
      </c>
      <c r="N34" s="33">
        <f t="shared" si="22"/>
        <v>57.395833333333336</v>
      </c>
      <c r="O34" s="10">
        <f t="shared" si="23"/>
        <v>0.8424132142623957</v>
      </c>
      <c r="P34" s="10">
        <f t="shared" si="24"/>
        <v>0.8486256437362844</v>
      </c>
      <c r="Q34" s="10">
        <f t="shared" si="25"/>
        <v>0.5388320484493281</v>
      </c>
      <c r="R34" s="10">
        <f t="shared" si="26"/>
        <v>0.5289938721697796</v>
      </c>
      <c r="S34" s="10">
        <f t="shared" si="27"/>
        <v>0.9975640502598242</v>
      </c>
      <c r="T34" s="10">
        <f t="shared" si="28"/>
        <v>0.9992379676868814</v>
      </c>
      <c r="U34" s="10">
        <f t="shared" si="29"/>
        <v>0.0390417498326614</v>
      </c>
      <c r="V34" s="10">
        <f t="shared" si="30"/>
        <v>0.03903183230378601</v>
      </c>
      <c r="W34" s="10">
        <f t="shared" si="31"/>
        <v>0.3259083884168935</v>
      </c>
      <c r="X34" s="11">
        <f t="shared" si="32"/>
        <v>70.97938149636867</v>
      </c>
    </row>
    <row r="35" spans="1:24" ht="13.5">
      <c r="A35" s="24">
        <v>1296.89</v>
      </c>
      <c r="B35" s="44" t="s">
        <v>580</v>
      </c>
      <c r="C35" s="25" t="s">
        <v>581</v>
      </c>
      <c r="D35" s="26">
        <f t="shared" si="17"/>
        <v>237.9803754596897</v>
      </c>
      <c r="E35" s="26">
        <f t="shared" si="18"/>
        <v>1007.8138269367234</v>
      </c>
      <c r="F35" s="27">
        <v>2</v>
      </c>
      <c r="G35" s="28" t="s">
        <v>354</v>
      </c>
      <c r="H35" s="27" t="s">
        <v>42</v>
      </c>
      <c r="I35" s="39"/>
      <c r="J35" s="30">
        <f t="shared" si="19"/>
        <v>-0.5416666666666669</v>
      </c>
      <c r="K35" s="31">
        <f t="shared" si="20"/>
        <v>51.895833333333336</v>
      </c>
      <c r="L35" s="32" t="str">
        <f t="shared" si="0"/>
        <v>JO57XJ</v>
      </c>
      <c r="M35" s="33">
        <f t="shared" si="21"/>
        <v>11.958333333333332</v>
      </c>
      <c r="N35" s="33">
        <f t="shared" si="22"/>
        <v>57.395833333333336</v>
      </c>
      <c r="O35" s="10">
        <f t="shared" si="23"/>
        <v>0.8424132142623957</v>
      </c>
      <c r="P35" s="10">
        <f t="shared" si="24"/>
        <v>0.7868901477654247</v>
      </c>
      <c r="Q35" s="10">
        <f t="shared" si="25"/>
        <v>0.5388320484493281</v>
      </c>
      <c r="R35" s="10">
        <f t="shared" si="26"/>
        <v>0.6170931010388208</v>
      </c>
      <c r="S35" s="10">
        <f t="shared" si="27"/>
        <v>0.9762960071199334</v>
      </c>
      <c r="T35" s="10">
        <f t="shared" si="28"/>
        <v>0.9875143946051801</v>
      </c>
      <c r="U35" s="10">
        <f t="shared" si="29"/>
        <v>0.1581876984675441</v>
      </c>
      <c r="V35" s="10">
        <f t="shared" si="30"/>
        <v>0.15752879243987322</v>
      </c>
      <c r="W35" s="10">
        <f t="shared" si="31"/>
        <v>-0.5302097005078549</v>
      </c>
      <c r="X35" s="11">
        <f t="shared" si="32"/>
        <v>122.01962454031032</v>
      </c>
    </row>
    <row r="36" spans="1:24" ht="13.5">
      <c r="A36" s="24">
        <v>1296.895</v>
      </c>
      <c r="B36" s="44" t="s">
        <v>582</v>
      </c>
      <c r="C36" s="25" t="s">
        <v>583</v>
      </c>
      <c r="D36" s="26">
        <f t="shared" si="17"/>
        <v>220.70313093033872</v>
      </c>
      <c r="E36" s="26">
        <f t="shared" si="18"/>
        <v>883.8458692805832</v>
      </c>
      <c r="F36" s="27">
        <v>20</v>
      </c>
      <c r="G36" s="35" t="s">
        <v>584</v>
      </c>
      <c r="H36" s="27" t="s">
        <v>42</v>
      </c>
      <c r="I36" s="39"/>
      <c r="J36" s="30">
        <f t="shared" si="19"/>
        <v>3.708333333333333</v>
      </c>
      <c r="K36" s="31">
        <f t="shared" si="20"/>
        <v>51.0625</v>
      </c>
      <c r="L36" s="32" t="str">
        <f aca="true" t="shared" si="33" ref="L36:L67">G$1</f>
        <v>JO57XJ</v>
      </c>
      <c r="M36" s="33">
        <f t="shared" si="21"/>
        <v>11.958333333333332</v>
      </c>
      <c r="N36" s="33">
        <f t="shared" si="22"/>
        <v>57.395833333333336</v>
      </c>
      <c r="O36" s="10">
        <f t="shared" si="23"/>
        <v>0.8424132142623957</v>
      </c>
      <c r="P36" s="10">
        <f t="shared" si="24"/>
        <v>0.777831981007911</v>
      </c>
      <c r="Q36" s="10">
        <f t="shared" si="25"/>
        <v>0.5388320484493281</v>
      </c>
      <c r="R36" s="10">
        <f t="shared" si="26"/>
        <v>0.6284722820628678</v>
      </c>
      <c r="S36" s="10">
        <f t="shared" si="27"/>
        <v>0.9896513868196702</v>
      </c>
      <c r="T36" s="10">
        <f t="shared" si="28"/>
        <v>0.9903924816246561</v>
      </c>
      <c r="U36" s="10">
        <f t="shared" si="29"/>
        <v>0.13872953528183696</v>
      </c>
      <c r="V36" s="10">
        <f t="shared" si="30"/>
        <v>0.13828496787921385</v>
      </c>
      <c r="W36" s="10">
        <f t="shared" si="31"/>
        <v>-0.758098701120387</v>
      </c>
      <c r="X36" s="11">
        <f t="shared" si="32"/>
        <v>139.29686906966128</v>
      </c>
    </row>
    <row r="37" spans="1:24" ht="13.5">
      <c r="A37" s="24">
        <v>1296.9</v>
      </c>
      <c r="B37" s="44" t="s">
        <v>459</v>
      </c>
      <c r="C37" s="25" t="s">
        <v>460</v>
      </c>
      <c r="D37" s="26">
        <f t="shared" si="17"/>
        <v>160.3882057670189</v>
      </c>
      <c r="E37" s="26">
        <f t="shared" si="18"/>
        <v>789.2284799267635</v>
      </c>
      <c r="F37" s="27">
        <v>2</v>
      </c>
      <c r="G37" s="35" t="s">
        <v>585</v>
      </c>
      <c r="H37" s="27" t="s">
        <v>586</v>
      </c>
      <c r="I37" s="39"/>
      <c r="J37" s="30">
        <f t="shared" si="19"/>
        <v>15.708333333333332</v>
      </c>
      <c r="K37" s="31">
        <f t="shared" si="20"/>
        <v>50.645833333333336</v>
      </c>
      <c r="L37" s="32" t="str">
        <f t="shared" si="33"/>
        <v>JO57XJ</v>
      </c>
      <c r="M37" s="33">
        <f t="shared" si="21"/>
        <v>11.958333333333332</v>
      </c>
      <c r="N37" s="33">
        <f t="shared" si="22"/>
        <v>57.395833333333336</v>
      </c>
      <c r="O37" s="10">
        <f t="shared" si="23"/>
        <v>0.8424132142623957</v>
      </c>
      <c r="P37" s="10">
        <f t="shared" si="24"/>
        <v>0.7732410741643875</v>
      </c>
      <c r="Q37" s="10">
        <f t="shared" si="25"/>
        <v>0.5388320484493281</v>
      </c>
      <c r="R37" s="10">
        <f t="shared" si="26"/>
        <v>0.6341121676999301</v>
      </c>
      <c r="S37" s="10">
        <f t="shared" si="27"/>
        <v>0.9978589232386035</v>
      </c>
      <c r="T37" s="10">
        <f t="shared" si="28"/>
        <v>0.992336893936443</v>
      </c>
      <c r="U37" s="10">
        <f t="shared" si="29"/>
        <v>0.12387827341496838</v>
      </c>
      <c r="V37" s="10">
        <f t="shared" si="30"/>
        <v>0.12356168068043072</v>
      </c>
      <c r="W37" s="10">
        <f t="shared" si="31"/>
        <v>-0.9419883807274185</v>
      </c>
      <c r="X37" s="11">
        <f t="shared" si="32"/>
        <v>160.3882057670189</v>
      </c>
    </row>
    <row r="38" spans="1:24" ht="13.5">
      <c r="A38" s="24">
        <v>1296.9</v>
      </c>
      <c r="B38" s="44" t="s">
        <v>587</v>
      </c>
      <c r="C38" s="25" t="s">
        <v>588</v>
      </c>
      <c r="D38" s="26">
        <f t="shared" si="17"/>
        <v>234.43074477028009</v>
      </c>
      <c r="E38" s="26">
        <f t="shared" si="18"/>
        <v>1145.5270912904673</v>
      </c>
      <c r="F38" s="27">
        <v>100</v>
      </c>
      <c r="G38" s="28" t="s">
        <v>354</v>
      </c>
      <c r="H38" s="27" t="s">
        <v>42</v>
      </c>
      <c r="I38" s="39" t="s">
        <v>589</v>
      </c>
      <c r="J38" s="30">
        <f t="shared" si="19"/>
        <v>-1.2916666666666667</v>
      </c>
      <c r="K38" s="31">
        <f t="shared" si="20"/>
        <v>50.60416666666667</v>
      </c>
      <c r="L38" s="32" t="str">
        <f t="shared" si="33"/>
        <v>JO57XJ</v>
      </c>
      <c r="M38" s="33">
        <f t="shared" si="21"/>
        <v>11.958333333333332</v>
      </c>
      <c r="N38" s="33">
        <f t="shared" si="22"/>
        <v>57.395833333333336</v>
      </c>
      <c r="O38" s="10">
        <f t="shared" si="23"/>
        <v>0.8424132142623957</v>
      </c>
      <c r="P38" s="10">
        <f t="shared" si="24"/>
        <v>0.7727797303595035</v>
      </c>
      <c r="Q38" s="10">
        <f t="shared" si="25"/>
        <v>0.5388320484493281</v>
      </c>
      <c r="R38" s="10">
        <f t="shared" si="26"/>
        <v>0.6346743167526894</v>
      </c>
      <c r="S38" s="10">
        <f t="shared" si="27"/>
        <v>0.9733792584604485</v>
      </c>
      <c r="T38" s="10">
        <f t="shared" si="28"/>
        <v>0.9838788813775828</v>
      </c>
      <c r="U38" s="10">
        <f t="shared" si="29"/>
        <v>0.1798033419071523</v>
      </c>
      <c r="V38" s="10">
        <f t="shared" si="30"/>
        <v>0.17883608914085622</v>
      </c>
      <c r="W38" s="10">
        <f t="shared" si="31"/>
        <v>-0.5816865785603571</v>
      </c>
      <c r="X38" s="11">
        <f t="shared" si="32"/>
        <v>125.56925522971991</v>
      </c>
    </row>
    <row r="39" spans="1:24" ht="13.5">
      <c r="A39" s="24">
        <v>1296.9</v>
      </c>
      <c r="B39" s="25" t="s">
        <v>590</v>
      </c>
      <c r="C39" s="25" t="s">
        <v>591</v>
      </c>
      <c r="D39" s="26">
        <f t="shared" si="17"/>
        <v>207.0590220659087</v>
      </c>
      <c r="E39" s="26">
        <f t="shared" si="18"/>
        <v>665.5181004536897</v>
      </c>
      <c r="F39" s="27">
        <v>1</v>
      </c>
      <c r="G39" s="35" t="s">
        <v>351</v>
      </c>
      <c r="H39" s="27" t="s">
        <v>42</v>
      </c>
      <c r="I39" s="39"/>
      <c r="J39" s="30">
        <f t="shared" si="19"/>
        <v>7.541666666666667</v>
      </c>
      <c r="K39" s="31">
        <f t="shared" si="20"/>
        <v>51.97916666666667</v>
      </c>
      <c r="L39" s="32" t="str">
        <f t="shared" si="33"/>
        <v>JO57XJ</v>
      </c>
      <c r="M39" s="33">
        <f t="shared" si="21"/>
        <v>11.958333333333332</v>
      </c>
      <c r="N39" s="33">
        <f t="shared" si="22"/>
        <v>57.395833333333336</v>
      </c>
      <c r="O39" s="10">
        <f t="shared" si="23"/>
        <v>0.8424132142623957</v>
      </c>
      <c r="P39" s="10">
        <f t="shared" si="24"/>
        <v>0.7877868406896229</v>
      </c>
      <c r="Q39" s="10">
        <f t="shared" si="25"/>
        <v>0.5388320484493281</v>
      </c>
      <c r="R39" s="10">
        <f t="shared" si="26"/>
        <v>0.615947963415955</v>
      </c>
      <c r="S39" s="10">
        <f t="shared" si="27"/>
        <v>0.99703039338329</v>
      </c>
      <c r="T39" s="10">
        <f t="shared" si="28"/>
        <v>0.9945489573120277</v>
      </c>
      <c r="U39" s="10">
        <f t="shared" si="29"/>
        <v>0.10446054001784488</v>
      </c>
      <c r="V39" s="10">
        <f t="shared" si="30"/>
        <v>0.10427066466441268</v>
      </c>
      <c r="W39" s="10">
        <f t="shared" si="31"/>
        <v>-0.8905383825652914</v>
      </c>
      <c r="X39" s="11">
        <f t="shared" si="32"/>
        <v>152.9409779340913</v>
      </c>
    </row>
    <row r="40" spans="1:24" ht="13.5">
      <c r="A40" s="24">
        <v>1296.9</v>
      </c>
      <c r="B40" s="25" t="s">
        <v>592</v>
      </c>
      <c r="C40" s="25" t="s">
        <v>593</v>
      </c>
      <c r="D40" s="26">
        <f t="shared" si="17"/>
        <v>292.67615713170983</v>
      </c>
      <c r="E40" s="26">
        <f t="shared" si="18"/>
        <v>391.8423261688543</v>
      </c>
      <c r="G40" s="35"/>
      <c r="I40" s="39" t="s">
        <v>594</v>
      </c>
      <c r="J40" s="30">
        <f t="shared" si="19"/>
        <v>5.708333333333333</v>
      </c>
      <c r="K40" s="31">
        <f t="shared" si="20"/>
        <v>58.60416666666667</v>
      </c>
      <c r="L40" s="32" t="str">
        <f t="shared" si="33"/>
        <v>JO57XJ</v>
      </c>
      <c r="M40" s="33">
        <f t="shared" si="21"/>
        <v>11.958333333333332</v>
      </c>
      <c r="N40" s="33">
        <f t="shared" si="22"/>
        <v>57.395833333333336</v>
      </c>
      <c r="O40" s="10">
        <f t="shared" si="23"/>
        <v>0.8424132142623957</v>
      </c>
      <c r="P40" s="10">
        <f t="shared" si="24"/>
        <v>0.8535886839079195</v>
      </c>
      <c r="Q40" s="10">
        <f t="shared" si="25"/>
        <v>0.5388320484493281</v>
      </c>
      <c r="R40" s="10">
        <f t="shared" si="26"/>
        <v>0.520947558497346</v>
      </c>
      <c r="S40" s="10">
        <f t="shared" si="27"/>
        <v>0.9940563382223196</v>
      </c>
      <c r="T40" s="10">
        <f t="shared" si="28"/>
        <v>0.9981092218297463</v>
      </c>
      <c r="U40" s="10">
        <f t="shared" si="29"/>
        <v>0.06150405370724443</v>
      </c>
      <c r="V40" s="10">
        <f t="shared" si="30"/>
        <v>0.061465285311453295</v>
      </c>
      <c r="W40" s="10">
        <f t="shared" si="31"/>
        <v>0.38552210709959256</v>
      </c>
      <c r="X40" s="11">
        <f t="shared" si="32"/>
        <v>67.3238428682902</v>
      </c>
    </row>
    <row r="41" spans="1:24" ht="13.5">
      <c r="A41" s="24">
        <v>1296.905</v>
      </c>
      <c r="B41" s="25" t="s">
        <v>595</v>
      </c>
      <c r="C41" s="25" t="s">
        <v>596</v>
      </c>
      <c r="D41" s="26">
        <f t="shared" si="17"/>
        <v>52.785323493459714</v>
      </c>
      <c r="E41" s="26">
        <f t="shared" si="18"/>
        <v>992.5713132492996</v>
      </c>
      <c r="F41" s="27">
        <v>15</v>
      </c>
      <c r="G41" s="35" t="s">
        <v>354</v>
      </c>
      <c r="H41" s="27" t="s">
        <v>42</v>
      </c>
      <c r="I41" s="39"/>
      <c r="J41" s="30">
        <f t="shared" si="19"/>
        <v>27.208333333333336</v>
      </c>
      <c r="K41" s="31">
        <f t="shared" si="20"/>
        <v>61.97916666666667</v>
      </c>
      <c r="L41" s="32" t="str">
        <f t="shared" si="33"/>
        <v>JO57XJ</v>
      </c>
      <c r="M41" s="33">
        <f t="shared" si="21"/>
        <v>11.958333333333332</v>
      </c>
      <c r="N41" s="33">
        <f t="shared" si="22"/>
        <v>57.395833333333336</v>
      </c>
      <c r="O41" s="10">
        <f t="shared" si="23"/>
        <v>0.8424132142623957</v>
      </c>
      <c r="P41" s="10">
        <f t="shared" si="24"/>
        <v>0.8827768298169716</v>
      </c>
      <c r="Q41" s="10">
        <f t="shared" si="25"/>
        <v>0.5388320484493281</v>
      </c>
      <c r="R41" s="10">
        <f t="shared" si="26"/>
        <v>0.46979258054837103</v>
      </c>
      <c r="S41" s="10">
        <f t="shared" si="27"/>
        <v>0.9647873238288129</v>
      </c>
      <c r="T41" s="10">
        <f t="shared" si="28"/>
        <v>0.9878884530605596</v>
      </c>
      <c r="U41" s="10">
        <f t="shared" si="29"/>
        <v>0.1557952147620938</v>
      </c>
      <c r="V41" s="10">
        <f t="shared" si="30"/>
        <v>0.15516573175032722</v>
      </c>
      <c r="W41" s="10">
        <f t="shared" si="31"/>
        <v>0.6048031288411867</v>
      </c>
      <c r="X41" s="11">
        <f t="shared" si="32"/>
        <v>52.785323493459714</v>
      </c>
    </row>
    <row r="42" spans="1:24" ht="15">
      <c r="A42" s="24">
        <v>1296.905</v>
      </c>
      <c r="B42" s="42" t="s">
        <v>805</v>
      </c>
      <c r="C42" s="25" t="s">
        <v>352</v>
      </c>
      <c r="D42" s="26">
        <f>IF(AND(M42&gt;J42,X42&lt;180),SUM(360,-X42),X42)</f>
        <v>38.12396814466019</v>
      </c>
      <c r="E42" s="26">
        <f>PRODUCT(6371,ACOS(SUM(PRODUCT(COS(PRODUCT(PI()/180,N42)),COS(PRODUCT(PI()/180,K42)),COS(PRODUCT(PI()/180,SUM(J42,-M42)))),PRODUCT(SIN(PRODUCT(PI()/180,N42)),SIN(PRODUCT(PI()/180,K42))))))</f>
        <v>275.72362234248453</v>
      </c>
      <c r="F42" s="27">
        <v>10</v>
      </c>
      <c r="G42" s="35"/>
      <c r="H42" s="27" t="s">
        <v>42</v>
      </c>
      <c r="I42" s="39" t="s">
        <v>1053</v>
      </c>
      <c r="J42" s="30">
        <f>SUM(SUM(-180,PRODUCT(2,SUM(CODE(MID(C42,1,1)),-65),10)),PRODUCT((SUM(CODE(MID(C42,3,1)),-48)),2),PRODUCT(SUM(CODE(MID(C42,5,1)),-65),1/12),1/24)</f>
        <v>14.958333333333332</v>
      </c>
      <c r="K42" s="31">
        <f>SUM(SUM(-90,PRODUCT(SUM(CODE(MID(C42,2,1)),-65),10)),SUM(CODE(MID(C42,4,1)),-48),PRODUCT(SUM(CODE(RIGHT(C42,1)),-65),1/24),1/48)</f>
        <v>59.3125</v>
      </c>
      <c r="L42" s="32" t="str">
        <f t="shared" si="33"/>
        <v>JO57XJ</v>
      </c>
      <c r="M42" s="33">
        <f>SUM(SUM(-180,PRODUCT(2,SUM(CODE(MID(L42,1,1)),-65),10)),PRODUCT((SUM(CODE(MID(L42,3,1)),-48)),2),PRODUCT(SUM(CODE(MID(L42,5,1)),-65),1/12),1/24)</f>
        <v>11.958333333333332</v>
      </c>
      <c r="N42" s="33">
        <f>SUM(SUM(-90,PRODUCT(SUM(CODE(MID(L42,2,1)),-65),10)),SUM(CODE(MID(L42,4,1)),-48),PRODUCT(SUM(CODE(RIGHT(L42,1)),-65),1/24),1/48)</f>
        <v>57.395833333333336</v>
      </c>
      <c r="O42" s="10">
        <f>SIN(PRODUCT(PI()/180,N42))</f>
        <v>0.8424132142623957</v>
      </c>
      <c r="P42" s="10">
        <f>SIN(PRODUCT(PI()/180,K42))</f>
        <v>0.8599636343191515</v>
      </c>
      <c r="Q42" s="10">
        <f>COS(PRODUCT(PI()/180,N42))</f>
        <v>0.5388320484493281</v>
      </c>
      <c r="R42" s="10">
        <f>COS(PRODUCT(PI()/180,K42))</f>
        <v>0.5103553150978216</v>
      </c>
      <c r="S42" s="10">
        <f>COS(PRODUCT(PI()/180,SUM(J42,-M42)))</f>
        <v>0.9986295347545738</v>
      </c>
      <c r="T42" s="10">
        <f>SUM(PRODUCT(P42,O42),PRODUCT(R42,Q42,S42))</f>
        <v>0.9990636570203677</v>
      </c>
      <c r="U42" s="10">
        <f>ACOS(T42)</f>
        <v>0.043277919061761816</v>
      </c>
      <c r="V42" s="10">
        <f>SIN(U42)</f>
        <v>0.04326441055982484</v>
      </c>
      <c r="W42" s="10">
        <f>PRODUCT(SUM(P42,-PRODUCT(O42,T42)),PRODUCT(1/Q42,1/V42))</f>
        <v>0.7866768327913225</v>
      </c>
      <c r="X42" s="11">
        <f>IF(J42=M42,IF(K42&gt;N42,0,180),PRODUCT(180,1/PI(),ACOS(W42)))</f>
        <v>38.12396814466019</v>
      </c>
    </row>
    <row r="43" spans="1:24" ht="13.5">
      <c r="A43" s="24">
        <v>1296.91</v>
      </c>
      <c r="B43" s="25" t="s">
        <v>598</v>
      </c>
      <c r="C43" s="25" t="s">
        <v>599</v>
      </c>
      <c r="D43" s="26">
        <f aca="true" t="shared" si="34" ref="D43:D55">IF(AND(M43&gt;J43,X43&lt;180),SUM(360,-X43),X43)</f>
        <v>245.54085444280386</v>
      </c>
      <c r="E43" s="26">
        <f aca="true" t="shared" si="35" ref="E43:E55">PRODUCT(6371,ACOS(SUM(PRODUCT(COS(PRODUCT(PI()/180,N43)),COS(PRODUCT(PI()/180,K43)),COS(PRODUCT(PI()/180,SUM(J43,-M43)))),PRODUCT(SIN(PRODUCT(PI()/180,N43)),SIN(PRODUCT(PI()/180,K43))))))</f>
        <v>1072.3804759335474</v>
      </c>
      <c r="F43" s="27">
        <v>20</v>
      </c>
      <c r="G43" s="35" t="s">
        <v>600</v>
      </c>
      <c r="H43" s="27" t="s">
        <v>601</v>
      </c>
      <c r="I43" s="39"/>
      <c r="J43" s="30">
        <f aca="true" t="shared" si="36" ref="J43:J55">SUM(SUM(-180,PRODUCT(2,SUM(CODE(MID(C43,1,1)),-65),10)),PRODUCT((SUM(CODE(MID(C43,3,1)),-48)),2),PRODUCT(SUM(CODE(MID(C43,5,1)),-65),1/12),1/24)</f>
        <v>-2.541666666666667</v>
      </c>
      <c r="K43" s="31">
        <f aca="true" t="shared" si="37" ref="K43:K55">SUM(SUM(-90,PRODUCT(SUM(CODE(MID(C43,2,1)),-65),10)),SUM(CODE(MID(C43,4,1)),-48),PRODUCT(SUM(CODE(RIGHT(C43,1)),-65),1/24),1/48)</f>
        <v>52.47916666666667</v>
      </c>
      <c r="L43" s="32" t="str">
        <f t="shared" si="33"/>
        <v>JO57XJ</v>
      </c>
      <c r="M43" s="33">
        <f aca="true" t="shared" si="38" ref="M43:M55">SUM(SUM(-180,PRODUCT(2,SUM(CODE(MID(L43,1,1)),-65),10)),PRODUCT((SUM(CODE(MID(L43,3,1)),-48)),2),PRODUCT(SUM(CODE(MID(L43,5,1)),-65),1/12),1/24)</f>
        <v>11.958333333333332</v>
      </c>
      <c r="N43" s="33">
        <f aca="true" t="shared" si="39" ref="N43:N55">SUM(SUM(-90,PRODUCT(SUM(CODE(MID(L43,2,1)),-65),10)),SUM(CODE(MID(L43,4,1)),-48),PRODUCT(SUM(CODE(RIGHT(L43,1)),-65),1/24),1/48)</f>
        <v>57.395833333333336</v>
      </c>
      <c r="O43" s="10">
        <f aca="true" t="shared" si="40" ref="O43:O55">SIN(PRODUCT(PI()/180,N43))</f>
        <v>0.8424132142623957</v>
      </c>
      <c r="P43" s="10">
        <f aca="true" t="shared" si="41" ref="P43:P55">SIN(PRODUCT(PI()/180,K43))</f>
        <v>0.7931319359485437</v>
      </c>
      <c r="Q43" s="10">
        <f aca="true" t="shared" si="42" ref="Q43:Q55">COS(PRODUCT(PI()/180,N43))</f>
        <v>0.5388320484493281</v>
      </c>
      <c r="R43" s="10">
        <f aca="true" t="shared" si="43" ref="R43:R55">COS(PRODUCT(PI()/180,K43))</f>
        <v>0.6090498601744484</v>
      </c>
      <c r="S43" s="10">
        <f aca="true" t="shared" si="44" ref="S43:S55">COS(PRODUCT(PI()/180,SUM(J43,-M43)))</f>
        <v>0.9681476403781077</v>
      </c>
      <c r="T43" s="10">
        <f aca="true" t="shared" si="45" ref="T43:T55">SUM(PRODUCT(P43,O43),PRODUCT(R43,Q43,S43))</f>
        <v>0.9858672405489186</v>
      </c>
      <c r="U43" s="10">
        <f aca="true" t="shared" si="46" ref="U43:U55">ACOS(T43)</f>
        <v>0.16832215914825732</v>
      </c>
      <c r="V43" s="10">
        <f aca="true" t="shared" si="47" ref="V43:V55">SIN(U43)</f>
        <v>0.1675284573213179</v>
      </c>
      <c r="W43" s="10">
        <f aca="true" t="shared" si="48" ref="W43:W55">PRODUCT(SUM(P43,-PRODUCT(O43,T43)),PRODUCT(1/Q43,1/V43))</f>
        <v>-0.41404429437274554</v>
      </c>
      <c r="X43" s="11">
        <f aca="true" t="shared" si="49" ref="X43:X55">IF(J43=M43,IF(K43&gt;N43,0,180),PRODUCT(180,1/PI(),ACOS(W43)))</f>
        <v>114.45914555719614</v>
      </c>
    </row>
    <row r="44" spans="1:24" ht="13.5">
      <c r="A44" s="24">
        <v>1296.915</v>
      </c>
      <c r="B44" s="25" t="s">
        <v>602</v>
      </c>
      <c r="C44" s="25" t="s">
        <v>603</v>
      </c>
      <c r="D44" s="26">
        <f t="shared" si="34"/>
        <v>73.62704418600468</v>
      </c>
      <c r="E44" s="26">
        <f t="shared" si="35"/>
        <v>622.2274810551862</v>
      </c>
      <c r="F44" s="27" t="s">
        <v>604</v>
      </c>
      <c r="G44" s="35" t="s">
        <v>605</v>
      </c>
      <c r="H44" s="27">
        <v>0.3333333333333333</v>
      </c>
      <c r="I44" s="39" t="s">
        <v>778</v>
      </c>
      <c r="J44" s="30">
        <f t="shared" si="36"/>
        <v>22.291666666666668</v>
      </c>
      <c r="K44" s="31">
        <f t="shared" si="37"/>
        <v>58.5625</v>
      </c>
      <c r="L44" s="32" t="str">
        <f t="shared" si="33"/>
        <v>JO57XJ</v>
      </c>
      <c r="M44" s="33">
        <f t="shared" si="38"/>
        <v>11.958333333333332</v>
      </c>
      <c r="N44" s="33">
        <f t="shared" si="39"/>
        <v>57.395833333333336</v>
      </c>
      <c r="O44" s="10">
        <f t="shared" si="40"/>
        <v>0.8424132142623957</v>
      </c>
      <c r="P44" s="10">
        <f t="shared" si="41"/>
        <v>0.853209614476017</v>
      </c>
      <c r="Q44" s="10">
        <f t="shared" si="42"/>
        <v>0.5388320484493281</v>
      </c>
      <c r="R44" s="10">
        <f t="shared" si="43"/>
        <v>0.5215681678991602</v>
      </c>
      <c r="S44" s="10">
        <f t="shared" si="44"/>
        <v>0.9837808485225588</v>
      </c>
      <c r="T44" s="10">
        <f t="shared" si="45"/>
        <v>0.9952345059613792</v>
      </c>
      <c r="U44" s="10">
        <f t="shared" si="46"/>
        <v>0.09766559112465645</v>
      </c>
      <c r="V44" s="10">
        <f t="shared" si="47"/>
        <v>0.09751040018279841</v>
      </c>
      <c r="W44" s="10">
        <f t="shared" si="48"/>
        <v>0.281888619532974</v>
      </c>
      <c r="X44" s="11">
        <f t="shared" si="49"/>
        <v>73.62704418600468</v>
      </c>
    </row>
    <row r="45" spans="1:24" ht="15">
      <c r="A45" s="24">
        <v>1296.92</v>
      </c>
      <c r="B45" s="42" t="s">
        <v>508</v>
      </c>
      <c r="C45" s="25" t="s">
        <v>509</v>
      </c>
      <c r="D45" s="26">
        <f t="shared" si="34"/>
        <v>193.02518744869883</v>
      </c>
      <c r="E45" s="26">
        <f t="shared" si="35"/>
        <v>360.65844175237487</v>
      </c>
      <c r="F45" s="27">
        <v>12</v>
      </c>
      <c r="G45" s="35" t="s">
        <v>607</v>
      </c>
      <c r="H45" s="27" t="s">
        <v>42</v>
      </c>
      <c r="I45" s="39" t="s">
        <v>1049</v>
      </c>
      <c r="J45" s="30">
        <f t="shared" si="36"/>
        <v>10.708333333333332</v>
      </c>
      <c r="K45" s="31">
        <f t="shared" si="37"/>
        <v>54.22916666666667</v>
      </c>
      <c r="L45" s="32" t="str">
        <f t="shared" si="33"/>
        <v>JO57XJ</v>
      </c>
      <c r="M45" s="33">
        <f t="shared" si="38"/>
        <v>11.958333333333332</v>
      </c>
      <c r="N45" s="33">
        <f t="shared" si="39"/>
        <v>57.395833333333336</v>
      </c>
      <c r="O45" s="10">
        <f t="shared" si="40"/>
        <v>0.8424132142623957</v>
      </c>
      <c r="P45" s="10">
        <f t="shared" si="41"/>
        <v>0.8113614891462998</v>
      </c>
      <c r="Q45" s="10">
        <f t="shared" si="42"/>
        <v>0.5388320484493281</v>
      </c>
      <c r="R45" s="10">
        <f t="shared" si="43"/>
        <v>0.5845447236356675</v>
      </c>
      <c r="S45" s="10">
        <f t="shared" si="44"/>
        <v>0.9997620270799091</v>
      </c>
      <c r="T45" s="10">
        <f t="shared" si="45"/>
        <v>0.9983981161761676</v>
      </c>
      <c r="U45" s="10">
        <f t="shared" si="46"/>
        <v>0.05660939283509259</v>
      </c>
      <c r="V45" s="10">
        <f t="shared" si="47"/>
        <v>0.05657916238227428</v>
      </c>
      <c r="W45" s="10">
        <f t="shared" si="48"/>
        <v>-0.9742710812760941</v>
      </c>
      <c r="X45" s="11">
        <f t="shared" si="49"/>
        <v>166.97481255130117</v>
      </c>
    </row>
    <row r="46" spans="1:24" ht="13.5">
      <c r="A46" s="24">
        <v>1296.923</v>
      </c>
      <c r="B46" s="45" t="s">
        <v>439</v>
      </c>
      <c r="C46" s="25" t="s">
        <v>440</v>
      </c>
      <c r="D46" s="26">
        <f t="shared" si="34"/>
        <v>223.46285596788314</v>
      </c>
      <c r="E46" s="26">
        <f t="shared" si="35"/>
        <v>740.733347632408</v>
      </c>
      <c r="F46" s="27">
        <v>4</v>
      </c>
      <c r="G46" s="35" t="s">
        <v>606</v>
      </c>
      <c r="H46" s="27" t="s">
        <v>42</v>
      </c>
      <c r="I46" s="39" t="s">
        <v>779</v>
      </c>
      <c r="J46" s="30">
        <f t="shared" si="36"/>
        <v>4.458333333333334</v>
      </c>
      <c r="K46" s="31">
        <f t="shared" si="37"/>
        <v>52.3125</v>
      </c>
      <c r="L46" s="32" t="str">
        <f t="shared" si="33"/>
        <v>JO57XJ</v>
      </c>
      <c r="M46" s="33">
        <f t="shared" si="38"/>
        <v>11.958333333333332</v>
      </c>
      <c r="N46" s="33">
        <f t="shared" si="39"/>
        <v>57.395833333333336</v>
      </c>
      <c r="O46" s="10">
        <f t="shared" si="40"/>
        <v>0.8424132142623957</v>
      </c>
      <c r="P46" s="10">
        <f t="shared" si="41"/>
        <v>0.7913569286406602</v>
      </c>
      <c r="Q46" s="10">
        <f t="shared" si="42"/>
        <v>0.5388320484493281</v>
      </c>
      <c r="R46" s="10">
        <f t="shared" si="43"/>
        <v>0.6113544074368165</v>
      </c>
      <c r="S46" s="10">
        <f t="shared" si="44"/>
        <v>0.9914448613738104</v>
      </c>
      <c r="T46" s="10">
        <f t="shared" si="45"/>
        <v>0.9932486704973607</v>
      </c>
      <c r="U46" s="10">
        <f t="shared" si="46"/>
        <v>0.1162664177730981</v>
      </c>
      <c r="V46" s="10">
        <f t="shared" si="47"/>
        <v>0.1160046488517829</v>
      </c>
      <c r="W46" s="10">
        <f t="shared" si="48"/>
        <v>-0.7258204689519104</v>
      </c>
      <c r="X46" s="11">
        <f t="shared" si="49"/>
        <v>136.53714403211686</v>
      </c>
    </row>
    <row r="47" spans="1:24" ht="15">
      <c r="A47" s="24">
        <v>1296.925</v>
      </c>
      <c r="B47" s="42" t="s">
        <v>608</v>
      </c>
      <c r="C47" s="25" t="s">
        <v>517</v>
      </c>
      <c r="D47" s="26">
        <f t="shared" si="34"/>
        <v>328.6174277364135</v>
      </c>
      <c r="E47" s="26">
        <f t="shared" si="35"/>
        <v>38.046275628671246</v>
      </c>
      <c r="F47" s="27">
        <v>10</v>
      </c>
      <c r="G47" s="35" t="s">
        <v>344</v>
      </c>
      <c r="H47" s="27" t="s">
        <v>42</v>
      </c>
      <c r="I47" s="39" t="s">
        <v>609</v>
      </c>
      <c r="J47" s="30">
        <f t="shared" si="36"/>
        <v>11.625</v>
      </c>
      <c r="K47" s="31">
        <f t="shared" si="37"/>
        <v>57.6875</v>
      </c>
      <c r="L47" s="32" t="str">
        <f t="shared" si="33"/>
        <v>JO57XJ</v>
      </c>
      <c r="M47" s="33">
        <f t="shared" si="38"/>
        <v>11.958333333333332</v>
      </c>
      <c r="N47" s="33">
        <f t="shared" si="39"/>
        <v>57.395833333333336</v>
      </c>
      <c r="O47" s="10">
        <f t="shared" si="40"/>
        <v>0.8424132142623957</v>
      </c>
      <c r="P47" s="10">
        <f t="shared" si="41"/>
        <v>0.8451452355087578</v>
      </c>
      <c r="Q47" s="10">
        <f t="shared" si="42"/>
        <v>0.5388320484493281</v>
      </c>
      <c r="R47" s="10">
        <f t="shared" si="43"/>
        <v>0.5345367441971098</v>
      </c>
      <c r="S47" s="10">
        <f t="shared" si="44"/>
        <v>0.9999830768577442</v>
      </c>
      <c r="T47" s="10">
        <f t="shared" si="45"/>
        <v>0.9999821689136472</v>
      </c>
      <c r="U47" s="10">
        <f t="shared" si="46"/>
        <v>0.005971790241511732</v>
      </c>
      <c r="V47" s="10">
        <f t="shared" si="47"/>
        <v>0.005971754746967046</v>
      </c>
      <c r="W47" s="10">
        <f t="shared" si="48"/>
        <v>0.8537092340070624</v>
      </c>
      <c r="X47" s="11">
        <f t="shared" si="49"/>
        <v>31.382572263586496</v>
      </c>
    </row>
    <row r="48" spans="1:24" ht="13.5">
      <c r="A48" s="24">
        <v>1296.93</v>
      </c>
      <c r="B48" s="25" t="s">
        <v>610</v>
      </c>
      <c r="C48" s="25" t="s">
        <v>611</v>
      </c>
      <c r="D48" s="26">
        <f t="shared" si="34"/>
        <v>249.48400035200748</v>
      </c>
      <c r="E48" s="26">
        <f t="shared" si="35"/>
        <v>951.4970384064751</v>
      </c>
      <c r="F48" s="27">
        <v>50</v>
      </c>
      <c r="G48" s="35" t="s">
        <v>612</v>
      </c>
      <c r="H48" s="27">
        <v>160</v>
      </c>
      <c r="I48" s="39"/>
      <c r="J48" s="30">
        <f t="shared" si="36"/>
        <v>-1.625</v>
      </c>
      <c r="K48" s="31">
        <f t="shared" si="37"/>
        <v>53.60416666666667</v>
      </c>
      <c r="L48" s="32" t="str">
        <f t="shared" si="33"/>
        <v>JO57XJ</v>
      </c>
      <c r="M48" s="33">
        <f t="shared" si="38"/>
        <v>11.958333333333332</v>
      </c>
      <c r="N48" s="33">
        <f t="shared" si="39"/>
        <v>57.395833333333336</v>
      </c>
      <c r="O48" s="10">
        <f t="shared" si="40"/>
        <v>0.8424132142623957</v>
      </c>
      <c r="P48" s="10">
        <f t="shared" si="41"/>
        <v>0.8049369498667651</v>
      </c>
      <c r="Q48" s="10">
        <f t="shared" si="42"/>
        <v>0.5388320484493281</v>
      </c>
      <c r="R48" s="10">
        <f t="shared" si="43"/>
        <v>0.5933603515058862</v>
      </c>
      <c r="S48" s="10">
        <f t="shared" si="44"/>
        <v>0.9720293595239425</v>
      </c>
      <c r="T48" s="10">
        <f t="shared" si="45"/>
        <v>0.9888682796967827</v>
      </c>
      <c r="U48" s="10">
        <f t="shared" si="46"/>
        <v>0.14934814603774527</v>
      </c>
      <c r="V48" s="10">
        <f t="shared" si="47"/>
        <v>0.14879356642518354</v>
      </c>
      <c r="W48" s="10">
        <f t="shared" si="48"/>
        <v>-0.3504689300665273</v>
      </c>
      <c r="X48" s="11">
        <f t="shared" si="49"/>
        <v>110.51599964799252</v>
      </c>
    </row>
    <row r="49" spans="1:24" ht="13.5">
      <c r="A49" s="24">
        <v>1296.93</v>
      </c>
      <c r="B49" s="25" t="s">
        <v>613</v>
      </c>
      <c r="C49" s="25" t="s">
        <v>614</v>
      </c>
      <c r="D49" s="26">
        <f t="shared" si="34"/>
        <v>161.11796378969035</v>
      </c>
      <c r="E49" s="26">
        <f t="shared" si="35"/>
        <v>781.4891395952162</v>
      </c>
      <c r="F49" s="27">
        <v>0.8</v>
      </c>
      <c r="G49" s="35" t="s">
        <v>615</v>
      </c>
      <c r="H49" s="43" t="s">
        <v>616</v>
      </c>
      <c r="I49" s="39"/>
      <c r="J49" s="30">
        <f t="shared" si="36"/>
        <v>15.541666666666666</v>
      </c>
      <c r="K49" s="31">
        <f t="shared" si="37"/>
        <v>50.6875</v>
      </c>
      <c r="L49" s="32" t="str">
        <f t="shared" si="33"/>
        <v>JO57XJ</v>
      </c>
      <c r="M49" s="33">
        <f t="shared" si="38"/>
        <v>11.958333333333332</v>
      </c>
      <c r="N49" s="33">
        <f t="shared" si="39"/>
        <v>57.395833333333336</v>
      </c>
      <c r="O49" s="10">
        <f t="shared" si="40"/>
        <v>0.8424132142623957</v>
      </c>
      <c r="P49" s="10">
        <f t="shared" si="41"/>
        <v>0.7737020090409892</v>
      </c>
      <c r="Q49" s="10">
        <f t="shared" si="42"/>
        <v>0.5388320484493281</v>
      </c>
      <c r="R49" s="10">
        <f t="shared" si="43"/>
        <v>0.6335496832971642</v>
      </c>
      <c r="S49" s="10">
        <f t="shared" si="44"/>
        <v>0.9980449512252715</v>
      </c>
      <c r="T49" s="10">
        <f t="shared" si="45"/>
        <v>0.9924862615243857</v>
      </c>
      <c r="U49" s="10">
        <f t="shared" si="46"/>
        <v>0.12266349703268187</v>
      </c>
      <c r="V49" s="10">
        <f t="shared" si="47"/>
        <v>0.12235612238604442</v>
      </c>
      <c r="W49" s="10">
        <f t="shared" si="48"/>
        <v>-0.9461868692719444</v>
      </c>
      <c r="X49" s="11">
        <f t="shared" si="49"/>
        <v>161.11796378969035</v>
      </c>
    </row>
    <row r="50" spans="1:24" ht="15">
      <c r="A50" s="24">
        <v>1296.93</v>
      </c>
      <c r="B50" s="42" t="s">
        <v>258</v>
      </c>
      <c r="C50" s="25" t="s">
        <v>1041</v>
      </c>
      <c r="D50" s="26">
        <f t="shared" si="34"/>
        <v>181.44155326466392</v>
      </c>
      <c r="E50" s="26">
        <f t="shared" si="35"/>
        <v>208.55330122726366</v>
      </c>
      <c r="F50" s="27">
        <v>15</v>
      </c>
      <c r="G50" s="28" t="s">
        <v>351</v>
      </c>
      <c r="H50" s="27" t="s">
        <v>42</v>
      </c>
      <c r="I50" s="39" t="s">
        <v>1051</v>
      </c>
      <c r="J50" s="30">
        <f t="shared" si="36"/>
        <v>11.875</v>
      </c>
      <c r="K50" s="31">
        <f t="shared" si="37"/>
        <v>55.520833333333336</v>
      </c>
      <c r="L50" s="32" t="str">
        <f t="shared" si="33"/>
        <v>JO57XJ</v>
      </c>
      <c r="M50" s="33">
        <f t="shared" si="38"/>
        <v>11.958333333333332</v>
      </c>
      <c r="N50" s="33">
        <f t="shared" si="39"/>
        <v>57.395833333333336</v>
      </c>
      <c r="O50" s="10">
        <f t="shared" si="40"/>
        <v>0.8424132142623957</v>
      </c>
      <c r="P50" s="10">
        <f t="shared" si="41"/>
        <v>0.8243320852571636</v>
      </c>
      <c r="Q50" s="10">
        <f t="shared" si="42"/>
        <v>0.5388320484493281</v>
      </c>
      <c r="R50" s="10">
        <f t="shared" si="43"/>
        <v>0.5661065387500628</v>
      </c>
      <c r="S50" s="10">
        <f t="shared" si="44"/>
        <v>0.9999989423008122</v>
      </c>
      <c r="T50" s="10">
        <f t="shared" si="45"/>
        <v>0.9994642648396703</v>
      </c>
      <c r="U50" s="10">
        <f t="shared" si="46"/>
        <v>0.032734782801328466</v>
      </c>
      <c r="V50" s="10">
        <f t="shared" si="47"/>
        <v>0.03272893686781367</v>
      </c>
      <c r="W50" s="10">
        <f t="shared" si="48"/>
        <v>-0.9996835076495547</v>
      </c>
      <c r="X50" s="11">
        <f t="shared" si="49"/>
        <v>178.55844673533608</v>
      </c>
    </row>
    <row r="51" spans="1:24" ht="13.5">
      <c r="A51" s="24">
        <v>1296.935</v>
      </c>
      <c r="B51" s="45" t="s">
        <v>437</v>
      </c>
      <c r="C51" s="25" t="s">
        <v>438</v>
      </c>
      <c r="D51" s="26">
        <f t="shared" si="34"/>
        <v>193.12837316541646</v>
      </c>
      <c r="E51" s="26">
        <f t="shared" si="35"/>
        <v>602.1735826540715</v>
      </c>
      <c r="F51" s="27">
        <v>3</v>
      </c>
      <c r="G51" s="28" t="s">
        <v>351</v>
      </c>
      <c r="H51" s="27" t="s">
        <v>42</v>
      </c>
      <c r="I51" s="51" t="s">
        <v>617</v>
      </c>
      <c r="J51" s="30">
        <f t="shared" si="36"/>
        <v>9.958333333333332</v>
      </c>
      <c r="K51" s="31">
        <f t="shared" si="37"/>
        <v>52.10416666666667</v>
      </c>
      <c r="L51" s="32" t="str">
        <f t="shared" si="33"/>
        <v>JO57XJ</v>
      </c>
      <c r="M51" s="33">
        <f t="shared" si="38"/>
        <v>11.958333333333332</v>
      </c>
      <c r="N51" s="33">
        <f t="shared" si="39"/>
        <v>57.395833333333336</v>
      </c>
      <c r="O51" s="10">
        <f t="shared" si="40"/>
        <v>0.8424132142623957</v>
      </c>
      <c r="P51" s="10">
        <f t="shared" si="41"/>
        <v>0.7891287548284837</v>
      </c>
      <c r="Q51" s="10">
        <f t="shared" si="42"/>
        <v>0.5388320484493281</v>
      </c>
      <c r="R51" s="10">
        <f t="shared" si="43"/>
        <v>0.61422781466069</v>
      </c>
      <c r="S51" s="10">
        <f t="shared" si="44"/>
        <v>0.9993908270190958</v>
      </c>
      <c r="T51" s="10">
        <f t="shared" si="45"/>
        <v>0.9955365070897473</v>
      </c>
      <c r="U51" s="10">
        <f t="shared" si="46"/>
        <v>0.09451790655377046</v>
      </c>
      <c r="V51" s="10">
        <f t="shared" si="47"/>
        <v>0.09437723799489772</v>
      </c>
      <c r="W51" s="10">
        <f t="shared" si="48"/>
        <v>-0.9738636089644852</v>
      </c>
      <c r="X51" s="11">
        <f t="shared" si="49"/>
        <v>166.87162683458354</v>
      </c>
    </row>
    <row r="52" spans="1:24" ht="13.5">
      <c r="A52" s="24">
        <v>1296.935</v>
      </c>
      <c r="B52" s="25" t="s">
        <v>618</v>
      </c>
      <c r="C52" s="25" t="s">
        <v>619</v>
      </c>
      <c r="D52" s="26">
        <f t="shared" si="34"/>
        <v>60.52577051101755</v>
      </c>
      <c r="E52" s="26">
        <f t="shared" si="35"/>
        <v>911.4174719517098</v>
      </c>
      <c r="F52" s="27">
        <v>25</v>
      </c>
      <c r="G52" s="28" t="s">
        <v>354</v>
      </c>
      <c r="H52" s="27" t="s">
        <v>42</v>
      </c>
      <c r="I52" s="39"/>
      <c r="J52" s="30">
        <f t="shared" si="36"/>
        <v>26.625</v>
      </c>
      <c r="K52" s="31">
        <f t="shared" si="37"/>
        <v>60.645833333333336</v>
      </c>
      <c r="L52" s="32" t="str">
        <f t="shared" si="33"/>
        <v>JO57XJ</v>
      </c>
      <c r="M52" s="33">
        <f t="shared" si="38"/>
        <v>11.958333333333332</v>
      </c>
      <c r="N52" s="33">
        <f t="shared" si="39"/>
        <v>57.395833333333336</v>
      </c>
      <c r="O52" s="10">
        <f t="shared" si="40"/>
        <v>0.8424132142623957</v>
      </c>
      <c r="P52" s="10">
        <f t="shared" si="41"/>
        <v>0.8716062271420962</v>
      </c>
      <c r="Q52" s="10">
        <f t="shared" si="42"/>
        <v>0.5388320484493281</v>
      </c>
      <c r="R52" s="10">
        <f t="shared" si="43"/>
        <v>0.49020667560440306</v>
      </c>
      <c r="S52" s="10">
        <f t="shared" si="44"/>
        <v>0.9674152194628639</v>
      </c>
      <c r="T52" s="10">
        <f t="shared" si="45"/>
        <v>0.9897847570220224</v>
      </c>
      <c r="U52" s="10">
        <f t="shared" si="46"/>
        <v>0.14305720796605081</v>
      </c>
      <c r="V52" s="10">
        <f t="shared" si="47"/>
        <v>0.14256975403940358</v>
      </c>
      <c r="W52" s="10">
        <f t="shared" si="48"/>
        <v>0.4920320414900011</v>
      </c>
      <c r="X52" s="11">
        <f t="shared" si="49"/>
        <v>60.52577051101755</v>
      </c>
    </row>
    <row r="53" spans="1:24" ht="13.5">
      <c r="A53" s="24">
        <v>1296.94</v>
      </c>
      <c r="B53" s="25" t="s">
        <v>375</v>
      </c>
      <c r="C53" s="25" t="s">
        <v>376</v>
      </c>
      <c r="D53" s="26">
        <f t="shared" si="34"/>
        <v>194.17213087963688</v>
      </c>
      <c r="E53" s="26">
        <f t="shared" si="35"/>
        <v>713.5489239766188</v>
      </c>
      <c r="F53" s="27">
        <v>1</v>
      </c>
      <c r="G53" s="28" t="s">
        <v>469</v>
      </c>
      <c r="H53" s="27" t="s">
        <v>42</v>
      </c>
      <c r="I53" s="39"/>
      <c r="J53" s="30">
        <f t="shared" si="36"/>
        <v>9.458333333333332</v>
      </c>
      <c r="K53" s="31">
        <f t="shared" si="37"/>
        <v>51.145833333333336</v>
      </c>
      <c r="L53" s="32" t="str">
        <f t="shared" si="33"/>
        <v>JO57XJ</v>
      </c>
      <c r="M53" s="33">
        <f t="shared" si="38"/>
        <v>11.958333333333332</v>
      </c>
      <c r="N53" s="33">
        <f t="shared" si="39"/>
        <v>57.395833333333336</v>
      </c>
      <c r="O53" s="10">
        <f t="shared" si="40"/>
        <v>0.8424132142623957</v>
      </c>
      <c r="P53" s="10">
        <f t="shared" si="41"/>
        <v>0.7787452338550107</v>
      </c>
      <c r="Q53" s="10">
        <f t="shared" si="42"/>
        <v>0.5388320484493281</v>
      </c>
      <c r="R53" s="10">
        <f t="shared" si="43"/>
        <v>0.627340306969116</v>
      </c>
      <c r="S53" s="10">
        <f t="shared" si="44"/>
        <v>0.9990482215818578</v>
      </c>
      <c r="T53" s="10">
        <f t="shared" si="45"/>
        <v>0.9937346075522001</v>
      </c>
      <c r="U53" s="10">
        <f t="shared" si="46"/>
        <v>0.1119995171835848</v>
      </c>
      <c r="V53" s="10">
        <f t="shared" si="47"/>
        <v>0.11176551235991734</v>
      </c>
      <c r="W53" s="10">
        <f t="shared" si="48"/>
        <v>-0.9695645546614774</v>
      </c>
      <c r="X53" s="11">
        <f t="shared" si="49"/>
        <v>165.82786912036312</v>
      </c>
    </row>
    <row r="54" spans="1:24" ht="15">
      <c r="A54" s="24">
        <v>1296.94</v>
      </c>
      <c r="B54" s="41" t="s">
        <v>345</v>
      </c>
      <c r="C54" s="25" t="s">
        <v>346</v>
      </c>
      <c r="D54" s="26">
        <f t="shared" si="34"/>
        <v>104.8004101224907</v>
      </c>
      <c r="E54" s="26">
        <f t="shared" si="35"/>
        <v>289.615091946873</v>
      </c>
      <c r="F54" s="27">
        <v>30</v>
      </c>
      <c r="G54" s="28" t="s">
        <v>354</v>
      </c>
      <c r="H54" s="27" t="s">
        <v>42</v>
      </c>
      <c r="I54" s="39" t="s">
        <v>1052</v>
      </c>
      <c r="J54" s="30">
        <f t="shared" si="36"/>
        <v>16.541666666666668</v>
      </c>
      <c r="K54" s="31">
        <f t="shared" si="37"/>
        <v>56.645833333333336</v>
      </c>
      <c r="L54" s="32" t="str">
        <f t="shared" si="33"/>
        <v>JO57XJ</v>
      </c>
      <c r="M54" s="33">
        <f t="shared" si="38"/>
        <v>11.958333333333332</v>
      </c>
      <c r="N54" s="33">
        <f t="shared" si="39"/>
        <v>57.395833333333336</v>
      </c>
      <c r="O54" s="10">
        <f t="shared" si="40"/>
        <v>0.8424132142623957</v>
      </c>
      <c r="P54" s="10">
        <f t="shared" si="41"/>
        <v>0.8352879490835605</v>
      </c>
      <c r="Q54" s="10">
        <f t="shared" si="42"/>
        <v>0.5388320484493281</v>
      </c>
      <c r="R54" s="10">
        <f t="shared" si="43"/>
        <v>0.5498127336791858</v>
      </c>
      <c r="S54" s="10">
        <f t="shared" si="44"/>
        <v>0.9968021652056576</v>
      </c>
      <c r="T54" s="10">
        <f t="shared" si="45"/>
        <v>0.9989669475217707</v>
      </c>
      <c r="U54" s="10">
        <f t="shared" si="46"/>
        <v>0.0454583412253764</v>
      </c>
      <c r="V54" s="10">
        <f t="shared" si="47"/>
        <v>0.04544268652969091</v>
      </c>
      <c r="W54" s="10">
        <f t="shared" si="48"/>
        <v>-0.255452678439266</v>
      </c>
      <c r="X54" s="11">
        <f t="shared" si="49"/>
        <v>104.8004101224907</v>
      </c>
    </row>
    <row r="55" spans="1:24" ht="13.5">
      <c r="A55" s="24">
        <v>1296.94</v>
      </c>
      <c r="B55" s="25" t="s">
        <v>620</v>
      </c>
      <c r="C55" s="25" t="s">
        <v>621</v>
      </c>
      <c r="D55" s="26">
        <f t="shared" si="34"/>
        <v>216.8703084964712</v>
      </c>
      <c r="E55" s="26">
        <f t="shared" si="35"/>
        <v>722.3502432473779</v>
      </c>
      <c r="F55" s="27">
        <v>1</v>
      </c>
      <c r="G55" s="35" t="s">
        <v>622</v>
      </c>
      <c r="H55" s="27" t="s">
        <v>42</v>
      </c>
      <c r="I55" s="39"/>
      <c r="J55" s="30">
        <f t="shared" si="36"/>
        <v>5.625</v>
      </c>
      <c r="K55" s="31">
        <f t="shared" si="37"/>
        <v>52.020833333333336</v>
      </c>
      <c r="L55" s="32" t="str">
        <f t="shared" si="33"/>
        <v>JO57XJ</v>
      </c>
      <c r="M55" s="33">
        <f t="shared" si="38"/>
        <v>11.958333333333332</v>
      </c>
      <c r="N55" s="33">
        <f t="shared" si="39"/>
        <v>57.395833333333336</v>
      </c>
      <c r="O55" s="10">
        <f t="shared" si="40"/>
        <v>0.8424132142623957</v>
      </c>
      <c r="P55" s="10">
        <f t="shared" si="41"/>
        <v>0.7882345623390121</v>
      </c>
      <c r="Q55" s="10">
        <f t="shared" si="42"/>
        <v>0.5388320484493281</v>
      </c>
      <c r="R55" s="10">
        <f t="shared" si="43"/>
        <v>0.6153749058372676</v>
      </c>
      <c r="S55" s="10">
        <f t="shared" si="44"/>
        <v>0.99389694641452</v>
      </c>
      <c r="T55" s="10">
        <f t="shared" si="45"/>
        <v>0.9935792591115238</v>
      </c>
      <c r="U55" s="10">
        <f t="shared" si="46"/>
        <v>0.11338098308701583</v>
      </c>
      <c r="V55" s="10">
        <f t="shared" si="47"/>
        <v>0.11313821575133423</v>
      </c>
      <c r="W55" s="10">
        <f t="shared" si="48"/>
        <v>-0.7999956975617253</v>
      </c>
      <c r="X55" s="11">
        <f t="shared" si="49"/>
        <v>143.1296915035288</v>
      </c>
    </row>
    <row r="56" spans="1:24" ht="13.5">
      <c r="A56" s="24">
        <v>1296.95</v>
      </c>
      <c r="B56" s="25" t="s">
        <v>623</v>
      </c>
      <c r="C56" s="25" t="s">
        <v>624</v>
      </c>
      <c r="D56" s="26">
        <f aca="true" t="shared" si="50" ref="D56:D68">IF(AND(M56&gt;J56,X56&lt;180),SUM(360,-X56),X56)</f>
        <v>196.79600681036575</v>
      </c>
      <c r="E56" s="26">
        <f aca="true" t="shared" si="51" ref="E56:E68">PRODUCT(6371,ACOS(SUM(PRODUCT(COS(PRODUCT(PI()/180,N56)),COS(PRODUCT(PI()/180,K56)),COS(PRODUCT(PI()/180,SUM(J56,-M56)))),PRODUCT(SIN(PRODUCT(PI()/180,N56)),SIN(PRODUCT(PI()/180,K56))))))</f>
        <v>821.6504499239738</v>
      </c>
      <c r="F56" s="27">
        <v>3</v>
      </c>
      <c r="G56" s="28" t="s">
        <v>351</v>
      </c>
      <c r="H56" s="27" t="s">
        <v>42</v>
      </c>
      <c r="I56" s="39"/>
      <c r="J56" s="30">
        <f aca="true" t="shared" si="52" ref="J56:J68">SUM(SUM(-180,PRODUCT(2,SUM(CODE(MID(C56,1,1)),-65),10)),PRODUCT((SUM(CODE(MID(C56,3,1)),-48)),2),PRODUCT(SUM(CODE(MID(C56,5,1)),-65),1/12),1/24)</f>
        <v>8.625</v>
      </c>
      <c r="K56" s="31">
        <f aca="true" t="shared" si="53" ref="K56:K68">SUM(SUM(-90,PRODUCT(SUM(CODE(MID(C56,2,1)),-65),10)),SUM(CODE(MID(C56,4,1)),-48),PRODUCT(SUM(CODE(RIGHT(C56,1)),-65),1/24),1/48)</f>
        <v>50.270833333333336</v>
      </c>
      <c r="L56" s="32" t="str">
        <f t="shared" si="33"/>
        <v>JO57XJ</v>
      </c>
      <c r="M56" s="33">
        <f aca="true" t="shared" si="54" ref="M56:M68">SUM(SUM(-180,PRODUCT(2,SUM(CODE(MID(L56,1,1)),-65),10)),PRODUCT((SUM(CODE(MID(L56,3,1)),-48)),2),PRODUCT(SUM(CODE(MID(L56,5,1)),-65),1/12),1/24)</f>
        <v>11.958333333333332</v>
      </c>
      <c r="N56" s="33">
        <f aca="true" t="shared" si="55" ref="N56:N68">SUM(SUM(-90,PRODUCT(SUM(CODE(MID(L56,2,1)),-65),10)),SUM(CODE(MID(L56,4,1)),-48),PRODUCT(SUM(CODE(RIGHT(L56,1)),-65),1/24),1/48)</f>
        <v>57.395833333333336</v>
      </c>
      <c r="O56" s="10">
        <f aca="true" t="shared" si="56" ref="O56:O68">SIN(PRODUCT(PI()/180,N56))</f>
        <v>0.8424132142623957</v>
      </c>
      <c r="P56" s="10">
        <f aca="true" t="shared" si="57" ref="P56:P68">SIN(PRODUCT(PI()/180,K56))</f>
        <v>0.7690742878254128</v>
      </c>
      <c r="Q56" s="10">
        <f aca="true" t="shared" si="58" ref="Q56:Q68">COS(PRODUCT(PI()/180,N56))</f>
        <v>0.5388320484493281</v>
      </c>
      <c r="R56" s="10">
        <f aca="true" t="shared" si="59" ref="R56:R68">COS(PRODUCT(PI()/180,K56))</f>
        <v>0.639159400936757</v>
      </c>
      <c r="S56" s="10">
        <f aca="true" t="shared" si="60" ref="S56:S68">COS(PRODUCT(PI()/180,SUM(J56,-M56)))</f>
        <v>0.9983081582712682</v>
      </c>
      <c r="T56" s="10">
        <f aca="true" t="shared" si="61" ref="T56:T68">SUM(PRODUCT(P56,O56),PRODUCT(R56,Q56,S56))</f>
        <v>0.9916952425432808</v>
      </c>
      <c r="U56" s="10">
        <f aca="true" t="shared" si="62" ref="U56:U68">ACOS(T56)</f>
        <v>0.1289672657234302</v>
      </c>
      <c r="V56" s="10">
        <f aca="true" t="shared" si="63" ref="V56:V68">SIN(U56)</f>
        <v>0.12861005371674286</v>
      </c>
      <c r="W56" s="10">
        <f aca="true" t="shared" si="64" ref="W56:W68">PRODUCT(SUM(P56,-PRODUCT(O56,T56)),PRODUCT(1/Q56,1/V56))</f>
        <v>-0.9573396390777825</v>
      </c>
      <c r="X56" s="11">
        <f aca="true" t="shared" si="65" ref="X56:X68">IF(J56=M56,IF(K56&gt;N56,0,180),PRODUCT(180,1/PI(),ACOS(W56)))</f>
        <v>163.20399318963425</v>
      </c>
    </row>
    <row r="57" spans="1:24" ht="13.5">
      <c r="A57" s="24">
        <v>1296.95</v>
      </c>
      <c r="B57" s="25" t="s">
        <v>625</v>
      </c>
      <c r="C57" s="25" t="s">
        <v>626</v>
      </c>
      <c r="D57" s="26">
        <f t="shared" si="50"/>
        <v>169.09449339610154</v>
      </c>
      <c r="E57" s="26">
        <f t="shared" si="51"/>
        <v>193.29294194115437</v>
      </c>
      <c r="F57" s="27">
        <v>1</v>
      </c>
      <c r="G57" s="28" t="s">
        <v>627</v>
      </c>
      <c r="H57" s="27" t="s">
        <v>42</v>
      </c>
      <c r="I57" s="39"/>
      <c r="J57" s="30">
        <f t="shared" si="52"/>
        <v>12.541666666666666</v>
      </c>
      <c r="K57" s="31">
        <f t="shared" si="53"/>
        <v>55.6875</v>
      </c>
      <c r="L57" s="32" t="str">
        <f t="shared" si="33"/>
        <v>JO57XJ</v>
      </c>
      <c r="M57" s="33">
        <f t="shared" si="54"/>
        <v>11.958333333333332</v>
      </c>
      <c r="N57" s="33">
        <f t="shared" si="55"/>
        <v>57.395833333333336</v>
      </c>
      <c r="O57" s="10">
        <f t="shared" si="56"/>
        <v>0.8424132142623957</v>
      </c>
      <c r="P57" s="10">
        <f t="shared" si="57"/>
        <v>0.8259753325248732</v>
      </c>
      <c r="Q57" s="10">
        <f t="shared" si="58"/>
        <v>0.5388320484493281</v>
      </c>
      <c r="R57" s="10">
        <f t="shared" si="59"/>
        <v>0.5637062622150167</v>
      </c>
      <c r="S57" s="10">
        <f t="shared" si="60"/>
        <v>0.9999481731783374</v>
      </c>
      <c r="T57" s="10">
        <f t="shared" si="61"/>
        <v>0.9995397927324692</v>
      </c>
      <c r="U57" s="10">
        <f t="shared" si="62"/>
        <v>0.030339498028748135</v>
      </c>
      <c r="V57" s="10">
        <f t="shared" si="63"/>
        <v>0.030334843733445478</v>
      </c>
      <c r="W57" s="10">
        <f t="shared" si="64"/>
        <v>-0.981940534506843</v>
      </c>
      <c r="X57" s="11">
        <f t="shared" si="65"/>
        <v>169.09449339610154</v>
      </c>
    </row>
    <row r="58" spans="1:24" ht="15">
      <c r="A58" s="24">
        <v>1296.955</v>
      </c>
      <c r="B58" s="42" t="s">
        <v>349</v>
      </c>
      <c r="C58" s="25" t="s">
        <v>350</v>
      </c>
      <c r="D58" s="26">
        <f t="shared" si="50"/>
        <v>270.63182038794804</v>
      </c>
      <c r="E58" s="26">
        <f t="shared" si="51"/>
        <v>89.87126372358969</v>
      </c>
      <c r="F58" s="27">
        <v>10</v>
      </c>
      <c r="G58" s="28" t="s">
        <v>351</v>
      </c>
      <c r="H58" s="27" t="s">
        <v>42</v>
      </c>
      <c r="I58" s="39" t="s">
        <v>1054</v>
      </c>
      <c r="J58" s="30">
        <f t="shared" si="52"/>
        <v>10.458333333333332</v>
      </c>
      <c r="K58" s="31">
        <f t="shared" si="53"/>
        <v>57.395833333333336</v>
      </c>
      <c r="L58" s="32" t="str">
        <f t="shared" si="33"/>
        <v>JO57XJ</v>
      </c>
      <c r="M58" s="33">
        <f t="shared" si="54"/>
        <v>11.958333333333332</v>
      </c>
      <c r="N58" s="33">
        <f t="shared" si="55"/>
        <v>57.395833333333336</v>
      </c>
      <c r="O58" s="10">
        <f t="shared" si="56"/>
        <v>0.8424132142623957</v>
      </c>
      <c r="P58" s="10">
        <f t="shared" si="57"/>
        <v>0.8424132142623957</v>
      </c>
      <c r="Q58" s="10">
        <f t="shared" si="58"/>
        <v>0.5388320484493281</v>
      </c>
      <c r="R58" s="10">
        <f t="shared" si="59"/>
        <v>0.5388320484493281</v>
      </c>
      <c r="S58" s="10">
        <f t="shared" si="60"/>
        <v>0.9996573249755573</v>
      </c>
      <c r="T58" s="10">
        <f t="shared" si="61"/>
        <v>0.9999005077414781</v>
      </c>
      <c r="U58" s="10">
        <f t="shared" si="62"/>
        <v>0.014106304147479154</v>
      </c>
      <c r="V58" s="10">
        <f t="shared" si="63"/>
        <v>0.014105836321689755</v>
      </c>
      <c r="W58" s="10">
        <f t="shared" si="64"/>
        <v>0.01102712256039457</v>
      </c>
      <c r="X58" s="11">
        <f t="shared" si="65"/>
        <v>89.36817961205195</v>
      </c>
    </row>
    <row r="59" spans="1:24" ht="13.5">
      <c r="A59" s="24">
        <v>1296.957</v>
      </c>
      <c r="B59" s="58" t="s">
        <v>801</v>
      </c>
      <c r="C59" s="25" t="s">
        <v>802</v>
      </c>
      <c r="D59" s="26">
        <f>IF(AND(M59&gt;J59,X59&lt;180),SUM(360,-X59),X59)</f>
        <v>38.55056490846756</v>
      </c>
      <c r="E59" s="26">
        <f>PRODUCT(6371,ACOS(SUM(PRODUCT(COS(PRODUCT(PI()/180,N59)),COS(PRODUCT(PI()/180,K59)),COS(PRODUCT(PI()/180,SUM(J59,-M59)))),PRODUCT(SIN(PRODUCT(PI()/180,N59)),SIN(PRODUCT(PI()/180,K59))))))</f>
        <v>426.92529850154256</v>
      </c>
      <c r="F59" s="27">
        <v>10</v>
      </c>
      <c r="G59" s="35" t="s">
        <v>804</v>
      </c>
      <c r="H59" s="27">
        <v>210</v>
      </c>
      <c r="I59" s="39" t="s">
        <v>803</v>
      </c>
      <c r="J59" s="30">
        <f>SUM(SUM(-180,PRODUCT(2,SUM(CODE(MID(C59,1,1)),-65),10)),PRODUCT((SUM(CODE(MID(C59,3,1)),-48)),2),PRODUCT(SUM(CODE(MID(C59,5,1)),-65),1/12),1/24)</f>
        <v>16.791666666666668</v>
      </c>
      <c r="K59" s="31">
        <f>SUM(SUM(-90,PRODUCT(SUM(CODE(MID(C59,2,1)),-65),10)),SUM(CODE(MID(C59,4,1)),-48),PRODUCT(SUM(CODE(RIGHT(C59,1)),-65),1/24),1/48)</f>
        <v>60.3125</v>
      </c>
      <c r="L59" s="32" t="str">
        <f t="shared" si="33"/>
        <v>JO57XJ</v>
      </c>
      <c r="M59" s="33">
        <f>SUM(SUM(-180,PRODUCT(2,SUM(CODE(MID(L59,1,1)),-65),10)),PRODUCT((SUM(CODE(MID(L59,3,1)),-48)),2),PRODUCT(SUM(CODE(MID(L59,5,1)),-65),1/12),1/24)</f>
        <v>11.958333333333332</v>
      </c>
      <c r="N59" s="33">
        <f>SUM(SUM(-90,PRODUCT(SUM(CODE(MID(L59,2,1)),-65),10)),SUM(CODE(MID(L59,4,1)),-48),PRODUCT(SUM(CODE(RIGHT(L59,1)),-65),1/24),1/48)</f>
        <v>57.395833333333336</v>
      </c>
      <c r="O59" s="10">
        <f>SIN(PRODUCT(PI()/180,N59))</f>
        <v>0.8424132142623957</v>
      </c>
      <c r="P59" s="10">
        <f>SIN(PRODUCT(PI()/180,K59))</f>
        <v>0.8687395860788323</v>
      </c>
      <c r="Q59" s="10">
        <f>COS(PRODUCT(PI()/180,N59))</f>
        <v>0.5388320484493281</v>
      </c>
      <c r="R59" s="10">
        <f>COS(PRODUCT(PI()/180,K59))</f>
        <v>0.4952691506439495</v>
      </c>
      <c r="S59" s="10">
        <f>COS(PRODUCT(PI()/180,SUM(J59,-M59)))</f>
        <v>0.9964440088179716</v>
      </c>
      <c r="T59" s="10">
        <f>SUM(PRODUCT(P59,O59),PRODUCT(R59,Q59,S59))</f>
        <v>0.9977556217298071</v>
      </c>
      <c r="U59" s="10">
        <f>ACOS(T59)</f>
        <v>0.06701072021684862</v>
      </c>
      <c r="V59" s="10">
        <f>SIN(U59)</f>
        <v>0.06696058024364777</v>
      </c>
      <c r="W59" s="10">
        <f>PRODUCT(SUM(P59,-PRODUCT(O59,T59)),PRODUCT(1/Q59,1/V59))</f>
        <v>0.7820584679634701</v>
      </c>
      <c r="X59" s="11">
        <f>IF(J59=M59,IF(K59&gt;N59,0,180),PRODUCT(180,1/PI(),ACOS(W59)))</f>
        <v>38.55056490846756</v>
      </c>
    </row>
    <row r="60" spans="1:24" ht="13.5">
      <c r="A60" s="24">
        <v>1296.96</v>
      </c>
      <c r="B60" s="25" t="s">
        <v>628</v>
      </c>
      <c r="C60" s="25" t="s">
        <v>629</v>
      </c>
      <c r="D60" s="26">
        <f t="shared" si="50"/>
        <v>19.15796548159651</v>
      </c>
      <c r="E60" s="26">
        <f t="shared" si="51"/>
        <v>310.46794519991056</v>
      </c>
      <c r="F60" s="27">
        <v>50</v>
      </c>
      <c r="G60" s="35"/>
      <c r="H60" s="27" t="s">
        <v>42</v>
      </c>
      <c r="I60" s="39" t="s">
        <v>630</v>
      </c>
      <c r="J60" s="30">
        <f t="shared" si="52"/>
        <v>13.791666666666666</v>
      </c>
      <c r="K60" s="31">
        <f t="shared" si="53"/>
        <v>60.020833333333336</v>
      </c>
      <c r="L60" s="32" t="str">
        <f t="shared" si="33"/>
        <v>JO57XJ</v>
      </c>
      <c r="M60" s="33">
        <f t="shared" si="54"/>
        <v>11.958333333333332</v>
      </c>
      <c r="N60" s="33">
        <f t="shared" si="55"/>
        <v>57.395833333333336</v>
      </c>
      <c r="O60" s="10">
        <f t="shared" si="56"/>
        <v>0.8424132142623957</v>
      </c>
      <c r="P60" s="10">
        <f t="shared" si="57"/>
        <v>0.8662071516611912</v>
      </c>
      <c r="Q60" s="10">
        <f t="shared" si="58"/>
        <v>0.5388320484493281</v>
      </c>
      <c r="R60" s="10">
        <f t="shared" si="59"/>
        <v>0.4996850712308765</v>
      </c>
      <c r="S60" s="10">
        <f t="shared" si="60"/>
        <v>0.9994881171794909</v>
      </c>
      <c r="T60" s="10">
        <f t="shared" si="61"/>
        <v>0.9988128587877865</v>
      </c>
      <c r="U60" s="10">
        <f t="shared" si="62"/>
        <v>0.04873143073299491</v>
      </c>
      <c r="V60" s="10">
        <f t="shared" si="63"/>
        <v>0.048712145509814224</v>
      </c>
      <c r="W60" s="10">
        <f t="shared" si="64"/>
        <v>0.9446173860425222</v>
      </c>
      <c r="X60" s="11">
        <f t="shared" si="65"/>
        <v>19.15796548159651</v>
      </c>
    </row>
    <row r="61" spans="1:24" ht="13.5">
      <c r="A61" s="24">
        <v>1296.965</v>
      </c>
      <c r="B61" s="25" t="s">
        <v>496</v>
      </c>
      <c r="C61" s="25" t="s">
        <v>497</v>
      </c>
      <c r="D61" s="26">
        <f t="shared" si="50"/>
        <v>270.44384599721144</v>
      </c>
      <c r="E61" s="26">
        <f t="shared" si="51"/>
        <v>906.7608082253746</v>
      </c>
      <c r="F61" s="27">
        <v>40</v>
      </c>
      <c r="G61" s="35" t="s">
        <v>631</v>
      </c>
      <c r="H61" s="27">
        <v>170</v>
      </c>
      <c r="I61" s="39"/>
      <c r="J61" s="30">
        <f t="shared" si="52"/>
        <v>-2.9583333333333335</v>
      </c>
      <c r="K61" s="31">
        <f t="shared" si="53"/>
        <v>56.5625</v>
      </c>
      <c r="L61" s="32" t="str">
        <f t="shared" si="33"/>
        <v>JO57XJ</v>
      </c>
      <c r="M61" s="33">
        <f t="shared" si="54"/>
        <v>11.958333333333332</v>
      </c>
      <c r="N61" s="33">
        <f t="shared" si="55"/>
        <v>57.395833333333336</v>
      </c>
      <c r="O61" s="10">
        <f t="shared" si="56"/>
        <v>0.8424132142623957</v>
      </c>
      <c r="P61" s="10">
        <f t="shared" si="57"/>
        <v>0.8344873956761043</v>
      </c>
      <c r="Q61" s="10">
        <f t="shared" si="58"/>
        <v>0.5388320484493281</v>
      </c>
      <c r="R61" s="10">
        <f t="shared" si="59"/>
        <v>0.551027028790524</v>
      </c>
      <c r="S61" s="10">
        <f t="shared" si="60"/>
        <v>0.9663012415393795</v>
      </c>
      <c r="T61" s="10">
        <f t="shared" si="61"/>
        <v>0.9898886990897158</v>
      </c>
      <c r="U61" s="10">
        <f t="shared" si="62"/>
        <v>0.1423262922971864</v>
      </c>
      <c r="V61" s="10">
        <f t="shared" si="63"/>
        <v>0.14184626683304058</v>
      </c>
      <c r="W61" s="10">
        <f t="shared" si="64"/>
        <v>0.0077464965454814546</v>
      </c>
      <c r="X61" s="11">
        <f t="shared" si="65"/>
        <v>89.55615400278856</v>
      </c>
    </row>
    <row r="62" spans="1:24" ht="15">
      <c r="A62" s="24">
        <v>1296.97</v>
      </c>
      <c r="B62" s="42" t="s">
        <v>479</v>
      </c>
      <c r="C62" s="25" t="s">
        <v>480</v>
      </c>
      <c r="D62" s="26">
        <f aca="true" t="shared" si="66" ref="D62:D67">IF(AND(M62&gt;J62,X62&lt;180),SUM(360,-X62),X62)</f>
        <v>157.0230156600392</v>
      </c>
      <c r="E62" s="26">
        <f aca="true" t="shared" si="67" ref="E62:E67">PRODUCT(6371,ACOS(SUM(PRODUCT(COS(PRODUCT(PI()/180,N62)),COS(PRODUCT(PI()/180,K62)),COS(PRODUCT(PI()/180,SUM(J62,-M62)))),PRODUCT(SIN(PRODUCT(PI()/180,N62)),SIN(PRODUCT(PI()/180,K62))))))</f>
        <v>200.5188363653137</v>
      </c>
      <c r="F62" s="27">
        <v>35</v>
      </c>
      <c r="G62" s="35" t="s">
        <v>354</v>
      </c>
      <c r="H62" s="27" t="s">
        <v>42</v>
      </c>
      <c r="I62" s="39" t="s">
        <v>1055</v>
      </c>
      <c r="J62" s="30">
        <f aca="true" t="shared" si="68" ref="J62:J67">SUM(SUM(-180,PRODUCT(2,SUM(CODE(MID(C62,1,1)),-65),10)),PRODUCT((SUM(CODE(MID(C62,3,1)),-48)),2),PRODUCT(SUM(CODE(MID(C62,5,1)),-65),1/12),1/24)</f>
        <v>13.208333333333332</v>
      </c>
      <c r="K62" s="31">
        <f aca="true" t="shared" si="69" ref="K62:K67">SUM(SUM(-90,PRODUCT(SUM(CODE(MID(C62,2,1)),-65),10)),SUM(CODE(MID(C62,4,1)),-48),PRODUCT(SUM(CODE(RIGHT(C62,1)),-65),1/24),1/48)</f>
        <v>55.72916666666667</v>
      </c>
      <c r="L62" s="32" t="str">
        <f t="shared" si="33"/>
        <v>JO57XJ</v>
      </c>
      <c r="M62" s="33">
        <f aca="true" t="shared" si="70" ref="M62:M67">SUM(SUM(-180,PRODUCT(2,SUM(CODE(MID(L62,1,1)),-65),10)),PRODUCT((SUM(CODE(MID(L62,3,1)),-48)),2),PRODUCT(SUM(CODE(MID(L62,5,1)),-65),1/12),1/24)</f>
        <v>11.958333333333332</v>
      </c>
      <c r="N62" s="33">
        <f aca="true" t="shared" si="71" ref="N62:N67">SUM(SUM(-90,PRODUCT(SUM(CODE(MID(L62,2,1)),-65),10)),SUM(CODE(MID(L62,4,1)),-48),PRODUCT(SUM(CODE(RIGHT(L62,1)),-65),1/24),1/48)</f>
        <v>57.395833333333336</v>
      </c>
      <c r="O62" s="10">
        <f aca="true" t="shared" si="72" ref="O62:O67">SIN(PRODUCT(PI()/180,N62))</f>
        <v>0.8424132142623957</v>
      </c>
      <c r="P62" s="10">
        <f aca="true" t="shared" si="73" ref="P62:P67">SIN(PRODUCT(PI()/180,K62))</f>
        <v>0.8263850528424256</v>
      </c>
      <c r="Q62" s="10">
        <f aca="true" t="shared" si="74" ref="Q62:Q67">COS(PRODUCT(PI()/180,N62))</f>
        <v>0.5388320484493281</v>
      </c>
      <c r="R62" s="10">
        <f aca="true" t="shared" si="75" ref="R62:R67">COS(PRODUCT(PI()/180,K62))</f>
        <v>0.563105446997826</v>
      </c>
      <c r="S62" s="10">
        <f aca="true" t="shared" si="76" ref="S62:S67">COS(PRODUCT(PI()/180,SUM(J62,-M62)))</f>
        <v>0.9997620270799091</v>
      </c>
      <c r="T62" s="10">
        <f aca="true" t="shared" si="77" ref="T62:T67">SUM(PRODUCT(P62,O62),PRODUCT(R62,Q62,S62))</f>
        <v>0.99950474451453</v>
      </c>
      <c r="U62" s="10">
        <f aca="true" t="shared" si="78" ref="U62:U67">ACOS(T62)</f>
        <v>0.03147368330957678</v>
      </c>
      <c r="V62" s="10">
        <f aca="true" t="shared" si="79" ref="V62:V67">SIN(U62)</f>
        <v>0.03146848729990306</v>
      </c>
      <c r="W62" s="10">
        <f aca="true" t="shared" si="80" ref="W62:W67">PRODUCT(SUM(P62,-PRODUCT(O62,T62)),PRODUCT(1/Q62,1/V62))</f>
        <v>-0.9206617355029376</v>
      </c>
      <c r="X62" s="11">
        <f aca="true" t="shared" si="81" ref="X62:X67">IF(J62=M62,IF(K62&gt;N62,0,180),PRODUCT(180,1/PI(),ACOS(W62)))</f>
        <v>157.0230156600392</v>
      </c>
    </row>
    <row r="63" spans="1:24" ht="13.5">
      <c r="A63" s="24">
        <v>1296.975</v>
      </c>
      <c r="B63" s="44" t="s">
        <v>632</v>
      </c>
      <c r="C63" s="25" t="s">
        <v>633</v>
      </c>
      <c r="D63" s="26">
        <f t="shared" si="66"/>
        <v>50.393597951981455</v>
      </c>
      <c r="E63" s="26">
        <f t="shared" si="67"/>
        <v>805.1243894331124</v>
      </c>
      <c r="F63" s="27">
        <v>35</v>
      </c>
      <c r="G63" s="28" t="s">
        <v>354</v>
      </c>
      <c r="H63" s="27" t="s">
        <v>42</v>
      </c>
      <c r="I63" s="40"/>
      <c r="J63" s="30">
        <f t="shared" si="68"/>
        <v>23.708333333333336</v>
      </c>
      <c r="K63" s="31">
        <f t="shared" si="69"/>
        <v>61.520833333333336</v>
      </c>
      <c r="L63" s="32" t="str">
        <f t="shared" si="33"/>
        <v>JO57XJ</v>
      </c>
      <c r="M63" s="33">
        <f t="shared" si="70"/>
        <v>11.958333333333332</v>
      </c>
      <c r="N63" s="33">
        <f t="shared" si="71"/>
        <v>57.395833333333336</v>
      </c>
      <c r="O63" s="10">
        <f t="shared" si="72"/>
        <v>0.8424132142623957</v>
      </c>
      <c r="P63" s="10">
        <f t="shared" si="73"/>
        <v>0.8789905543841499</v>
      </c>
      <c r="Q63" s="10">
        <f t="shared" si="74"/>
        <v>0.5388320484493281</v>
      </c>
      <c r="R63" s="10">
        <f t="shared" si="75"/>
        <v>0.47683918180393364</v>
      </c>
      <c r="S63" s="10">
        <f t="shared" si="76"/>
        <v>0.9790454724845838</v>
      </c>
      <c r="T63" s="10">
        <f t="shared" si="77"/>
        <v>0.9920255139708926</v>
      </c>
      <c r="U63" s="10">
        <f t="shared" si="78"/>
        <v>0.12637331493221038</v>
      </c>
      <c r="V63" s="10">
        <f t="shared" si="79"/>
        <v>0.12603721526115386</v>
      </c>
      <c r="W63" s="10">
        <f t="shared" si="80"/>
        <v>0.6375100804663999</v>
      </c>
      <c r="X63" s="11">
        <f t="shared" si="81"/>
        <v>50.393597951981455</v>
      </c>
    </row>
    <row r="64" spans="1:24" ht="13.5">
      <c r="A64" s="24">
        <v>1296.975</v>
      </c>
      <c r="B64" s="25" t="s">
        <v>634</v>
      </c>
      <c r="C64" s="25" t="s">
        <v>635</v>
      </c>
      <c r="D64" s="26">
        <f t="shared" si="66"/>
        <v>218.45897576375165</v>
      </c>
      <c r="E64" s="26">
        <f t="shared" si="67"/>
        <v>839.697662977116</v>
      </c>
      <c r="F64" s="27">
        <v>1</v>
      </c>
      <c r="G64" s="28" t="s">
        <v>351</v>
      </c>
      <c r="H64" s="27" t="s">
        <v>42</v>
      </c>
      <c r="I64" s="40"/>
      <c r="J64" s="30">
        <f t="shared" si="68"/>
        <v>4.458333333333334</v>
      </c>
      <c r="K64" s="31">
        <f t="shared" si="69"/>
        <v>51.22916666666667</v>
      </c>
      <c r="L64" s="32" t="str">
        <f t="shared" si="33"/>
        <v>JO57XJ</v>
      </c>
      <c r="M64" s="33">
        <f t="shared" si="70"/>
        <v>11.958333333333332</v>
      </c>
      <c r="N64" s="33">
        <f t="shared" si="71"/>
        <v>57.395833333333336</v>
      </c>
      <c r="O64" s="10">
        <f t="shared" si="72"/>
        <v>0.8424132142623957</v>
      </c>
      <c r="P64" s="10">
        <f t="shared" si="73"/>
        <v>0.7796568393457075</v>
      </c>
      <c r="Q64" s="10">
        <f t="shared" si="74"/>
        <v>0.5388320484493281</v>
      </c>
      <c r="R64" s="10">
        <f t="shared" si="75"/>
        <v>0.6262070048006981</v>
      </c>
      <c r="S64" s="10">
        <f t="shared" si="76"/>
        <v>0.9914448613738104</v>
      </c>
      <c r="T64" s="10">
        <f t="shared" si="77"/>
        <v>0.9913269488807024</v>
      </c>
      <c r="U64" s="10">
        <f t="shared" si="78"/>
        <v>0.13179997849271952</v>
      </c>
      <c r="V64" s="10">
        <f t="shared" si="79"/>
        <v>0.13141872173658242</v>
      </c>
      <c r="W64" s="10">
        <f t="shared" si="80"/>
        <v>-0.7830536816627152</v>
      </c>
      <c r="X64" s="11">
        <f t="shared" si="81"/>
        <v>141.54102423624835</v>
      </c>
    </row>
    <row r="65" spans="1:24" ht="13.5">
      <c r="A65" s="24">
        <v>1296.98</v>
      </c>
      <c r="B65" s="25" t="s">
        <v>636</v>
      </c>
      <c r="C65" s="25" t="s">
        <v>637</v>
      </c>
      <c r="D65" s="26">
        <f t="shared" si="66"/>
        <v>213.55025722891554</v>
      </c>
      <c r="E65" s="26">
        <f t="shared" si="67"/>
        <v>714.1998830166414</v>
      </c>
      <c r="F65" s="27">
        <v>2</v>
      </c>
      <c r="G65" s="28" t="s">
        <v>638</v>
      </c>
      <c r="H65" s="27" t="s">
        <v>42</v>
      </c>
      <c r="I65" s="40"/>
      <c r="J65" s="30">
        <f t="shared" si="68"/>
        <v>6.208333333333334</v>
      </c>
      <c r="K65" s="31">
        <f t="shared" si="69"/>
        <v>51.895833333333336</v>
      </c>
      <c r="L65" s="32" t="str">
        <f t="shared" si="33"/>
        <v>JO57XJ</v>
      </c>
      <c r="M65" s="33">
        <f t="shared" si="70"/>
        <v>11.958333333333332</v>
      </c>
      <c r="N65" s="33">
        <f t="shared" si="71"/>
        <v>57.395833333333336</v>
      </c>
      <c r="O65" s="10">
        <f t="shared" si="72"/>
        <v>0.8424132142623957</v>
      </c>
      <c r="P65" s="10">
        <f t="shared" si="73"/>
        <v>0.7868901477654247</v>
      </c>
      <c r="Q65" s="10">
        <f t="shared" si="74"/>
        <v>0.5388320484493281</v>
      </c>
      <c r="R65" s="10">
        <f t="shared" si="75"/>
        <v>0.6170931010388208</v>
      </c>
      <c r="S65" s="10">
        <f t="shared" si="76"/>
        <v>0.9949685182509117</v>
      </c>
      <c r="T65" s="10">
        <f t="shared" si="77"/>
        <v>0.9937231826866966</v>
      </c>
      <c r="U65" s="10">
        <f t="shared" si="78"/>
        <v>0.11210169251556135</v>
      </c>
      <c r="V65" s="10">
        <f t="shared" si="79"/>
        <v>0.11186704693975918</v>
      </c>
      <c r="W65" s="10">
        <f t="shared" si="80"/>
        <v>-0.8334013675343981</v>
      </c>
      <c r="X65" s="11">
        <f t="shared" si="81"/>
        <v>146.44974277108446</v>
      </c>
    </row>
    <row r="66" spans="1:24" ht="13.5">
      <c r="A66" s="24">
        <v>1296.983</v>
      </c>
      <c r="B66" s="25" t="s">
        <v>500</v>
      </c>
      <c r="C66" s="25" t="s">
        <v>639</v>
      </c>
      <c r="D66" s="26">
        <f t="shared" si="66"/>
        <v>209.1323177773287</v>
      </c>
      <c r="E66" s="26">
        <f t="shared" si="67"/>
        <v>294.33955068001586</v>
      </c>
      <c r="F66" s="27">
        <v>8</v>
      </c>
      <c r="G66" s="35" t="s">
        <v>640</v>
      </c>
      <c r="H66" s="27" t="s">
        <v>42</v>
      </c>
      <c r="I66" s="40" t="s">
        <v>597</v>
      </c>
      <c r="J66" s="30">
        <f t="shared" si="68"/>
        <v>9.708333333333332</v>
      </c>
      <c r="K66" s="31">
        <f t="shared" si="69"/>
        <v>55.0625</v>
      </c>
      <c r="L66" s="32" t="str">
        <f t="shared" si="33"/>
        <v>JO57XJ</v>
      </c>
      <c r="M66" s="33">
        <f t="shared" si="70"/>
        <v>11.958333333333332</v>
      </c>
      <c r="N66" s="33">
        <f t="shared" si="71"/>
        <v>57.395833333333336</v>
      </c>
      <c r="O66" s="10">
        <f t="shared" si="72"/>
        <v>0.8424132142623957</v>
      </c>
      <c r="P66" s="10">
        <f t="shared" si="73"/>
        <v>0.8197772316385034</v>
      </c>
      <c r="Q66" s="10">
        <f t="shared" si="74"/>
        <v>0.5388320484493281</v>
      </c>
      <c r="R66" s="10">
        <f t="shared" si="75"/>
        <v>0.5726825390101496</v>
      </c>
      <c r="S66" s="10">
        <f t="shared" si="76"/>
        <v>0.9992290362407229</v>
      </c>
      <c r="T66" s="10">
        <f t="shared" si="77"/>
        <v>0.9989329745198506</v>
      </c>
      <c r="U66" s="10">
        <f t="shared" si="78"/>
        <v>0.04619989808193625</v>
      </c>
      <c r="V66" s="10">
        <f t="shared" si="79"/>
        <v>0.046183464756592664</v>
      </c>
      <c r="W66" s="10">
        <f t="shared" si="80"/>
        <v>-0.8734977657930204</v>
      </c>
      <c r="X66" s="11">
        <f t="shared" si="81"/>
        <v>150.8676822226713</v>
      </c>
    </row>
    <row r="67" spans="1:24" ht="13.5">
      <c r="A67" s="24">
        <v>1296.99</v>
      </c>
      <c r="B67" s="45" t="s">
        <v>641</v>
      </c>
      <c r="C67" s="25" t="s">
        <v>642</v>
      </c>
      <c r="D67" s="26">
        <f t="shared" si="66"/>
        <v>266.65582308440605</v>
      </c>
      <c r="E67" s="26">
        <f t="shared" si="67"/>
        <v>948.7127800119354</v>
      </c>
      <c r="F67" s="27">
        <v>25</v>
      </c>
      <c r="G67" s="35" t="s">
        <v>643</v>
      </c>
      <c r="H67" s="27">
        <v>0.14285714285714285</v>
      </c>
      <c r="I67" s="39" t="s">
        <v>644</v>
      </c>
      <c r="J67" s="30">
        <f t="shared" si="68"/>
        <v>-3.3750000000000004</v>
      </c>
      <c r="K67" s="31">
        <f t="shared" si="69"/>
        <v>55.9375</v>
      </c>
      <c r="L67" s="32" t="str">
        <f t="shared" si="33"/>
        <v>JO57XJ</v>
      </c>
      <c r="M67" s="33">
        <f t="shared" si="70"/>
        <v>11.958333333333332</v>
      </c>
      <c r="N67" s="33">
        <f t="shared" si="71"/>
        <v>57.395833333333336</v>
      </c>
      <c r="O67" s="10">
        <f t="shared" si="72"/>
        <v>0.8424132142623957</v>
      </c>
      <c r="P67" s="10">
        <f t="shared" si="73"/>
        <v>0.828427094602809</v>
      </c>
      <c r="Q67" s="10">
        <f t="shared" si="74"/>
        <v>0.5388320484493281</v>
      </c>
      <c r="R67" s="10">
        <f t="shared" si="75"/>
        <v>0.5600969103003056</v>
      </c>
      <c r="S67" s="10">
        <f t="shared" si="76"/>
        <v>0.9644037401149389</v>
      </c>
      <c r="T67" s="10">
        <f t="shared" si="77"/>
        <v>0.9889332111214324</v>
      </c>
      <c r="U67" s="10">
        <f t="shared" si="78"/>
        <v>0.14891112541389662</v>
      </c>
      <c r="V67" s="10">
        <f t="shared" si="79"/>
        <v>0.14836139639762222</v>
      </c>
      <c r="W67" s="10">
        <f t="shared" si="80"/>
        <v>-0.058333763889634314</v>
      </c>
      <c r="X67" s="11">
        <f t="shared" si="81"/>
        <v>93.34417691559395</v>
      </c>
    </row>
    <row r="68" spans="1:24" ht="13.5">
      <c r="A68" s="24">
        <v>1297</v>
      </c>
      <c r="B68" s="44" t="s">
        <v>645</v>
      </c>
      <c r="C68" s="25" t="s">
        <v>646</v>
      </c>
      <c r="D68" s="26">
        <f t="shared" si="50"/>
        <v>236.6266437919021</v>
      </c>
      <c r="E68" s="26">
        <f t="shared" si="51"/>
        <v>859.373987338571</v>
      </c>
      <c r="F68" s="27">
        <v>25</v>
      </c>
      <c r="G68" s="35" t="s">
        <v>584</v>
      </c>
      <c r="H68" s="27" t="s">
        <v>42</v>
      </c>
      <c r="I68" s="40" t="s">
        <v>647</v>
      </c>
      <c r="J68" s="30">
        <f t="shared" si="52"/>
        <v>1.2916666666666667</v>
      </c>
      <c r="K68" s="31">
        <f t="shared" si="53"/>
        <v>52.645833333333336</v>
      </c>
      <c r="L68" s="32" t="str">
        <f>G$1</f>
        <v>JO57XJ</v>
      </c>
      <c r="M68" s="33">
        <f t="shared" si="54"/>
        <v>11.958333333333332</v>
      </c>
      <c r="N68" s="33">
        <f t="shared" si="55"/>
        <v>57.395833333333336</v>
      </c>
      <c r="O68" s="10">
        <f t="shared" si="56"/>
        <v>0.8424132142623957</v>
      </c>
      <c r="P68" s="10">
        <f t="shared" si="57"/>
        <v>0.7949002320999405</v>
      </c>
      <c r="Q68" s="10">
        <f t="shared" si="58"/>
        <v>0.5388320484493281</v>
      </c>
      <c r="R68" s="10">
        <f t="shared" si="59"/>
        <v>0.6067401593824663</v>
      </c>
      <c r="S68" s="10">
        <f t="shared" si="60"/>
        <v>0.9827206467064133</v>
      </c>
      <c r="T68" s="10">
        <f t="shared" si="61"/>
        <v>0.9909163455038748</v>
      </c>
      <c r="U68" s="10">
        <f t="shared" si="62"/>
        <v>0.13488839857770696</v>
      </c>
      <c r="V68" s="10">
        <f t="shared" si="63"/>
        <v>0.13447972417151047</v>
      </c>
      <c r="W68" s="10">
        <f t="shared" si="64"/>
        <v>-0.5500924580450355</v>
      </c>
      <c r="X68" s="11">
        <f t="shared" si="65"/>
        <v>123.37335620809789</v>
      </c>
    </row>
    <row r="69" spans="4:24" ht="13.5">
      <c r="D69" s="26"/>
      <c r="E69" s="26"/>
      <c r="J69" s="30"/>
      <c r="K69" s="31"/>
      <c r="L69" s="12"/>
      <c r="M69" s="12"/>
      <c r="N69" s="12"/>
      <c r="O69" s="12"/>
      <c r="P69" s="12"/>
      <c r="Q69" s="12"/>
      <c r="R69" s="12"/>
      <c r="S69" s="12"/>
      <c r="T69" s="12"/>
      <c r="U69" s="12"/>
      <c r="V69" s="12"/>
      <c r="W69" s="12"/>
      <c r="X69" s="12"/>
    </row>
    <row r="70" spans="4:14" ht="13.5">
      <c r="D70" s="26"/>
      <c r="E70" s="26"/>
      <c r="G70" s="35"/>
      <c r="I70" s="34"/>
      <c r="J70" s="30"/>
      <c r="K70" s="31"/>
      <c r="L70" s="36"/>
      <c r="M70" s="33"/>
      <c r="N70" s="33"/>
    </row>
    <row r="71" spans="4:14" ht="13.5">
      <c r="D71" s="26"/>
      <c r="E71" s="26"/>
      <c r="J71" s="30"/>
      <c r="K71" s="31"/>
      <c r="L71" s="36"/>
      <c r="M71" s="33"/>
      <c r="N71" s="33"/>
    </row>
    <row r="72" spans="4:14" ht="13.5">
      <c r="D72" s="26"/>
      <c r="E72" s="26"/>
      <c r="J72" s="30"/>
      <c r="K72" s="31"/>
      <c r="L72" s="36"/>
      <c r="M72" s="33"/>
      <c r="N72" s="33"/>
    </row>
    <row r="73" spans="4:14" ht="13.5">
      <c r="D73" s="26"/>
      <c r="E73" s="26"/>
      <c r="G73" s="35"/>
      <c r="I73" s="34"/>
      <c r="J73" s="30"/>
      <c r="K73" s="31"/>
      <c r="L73" s="36"/>
      <c r="M73" s="33"/>
      <c r="N73" s="33"/>
    </row>
    <row r="74" spans="4:14" ht="13.5">
      <c r="D74" s="26"/>
      <c r="E74" s="26"/>
      <c r="J74" s="30"/>
      <c r="K74" s="31"/>
      <c r="L74" s="36"/>
      <c r="M74" s="33"/>
      <c r="N74" s="33"/>
    </row>
    <row r="75" spans="4:14" ht="13.5">
      <c r="D75" s="26"/>
      <c r="E75" s="26"/>
      <c r="J75" s="30"/>
      <c r="K75" s="31"/>
      <c r="L75" s="36"/>
      <c r="M75" s="33"/>
      <c r="N75" s="33"/>
    </row>
    <row r="76" spans="4:14" ht="13.5">
      <c r="D76" s="26"/>
      <c r="E76" s="26"/>
      <c r="J76" s="30"/>
      <c r="K76" s="31"/>
      <c r="L76" s="36"/>
      <c r="M76" s="33"/>
      <c r="N76" s="33"/>
    </row>
    <row r="77" spans="4:14" ht="13.5">
      <c r="D77" s="26"/>
      <c r="E77" s="26"/>
      <c r="G77" s="35"/>
      <c r="I77" s="34"/>
      <c r="J77" s="30"/>
      <c r="K77" s="31"/>
      <c r="L77" s="36"/>
      <c r="M77" s="33"/>
      <c r="N77" s="33"/>
    </row>
    <row r="78" spans="4:14" ht="13.5">
      <c r="D78" s="26"/>
      <c r="E78" s="26"/>
      <c r="G78" s="35"/>
      <c r="I78" s="34"/>
      <c r="J78" s="30"/>
      <c r="K78" s="31"/>
      <c r="L78" s="36"/>
      <c r="M78" s="33"/>
      <c r="N78" s="33"/>
    </row>
    <row r="79" spans="4:14" ht="13.5">
      <c r="D79" s="26"/>
      <c r="E79" s="26"/>
      <c r="G79" s="35"/>
      <c r="I79" s="34"/>
      <c r="J79" s="30"/>
      <c r="K79" s="31"/>
      <c r="L79" s="36"/>
      <c r="M79" s="33"/>
      <c r="N79" s="33"/>
    </row>
    <row r="80" spans="4:14" ht="13.5">
      <c r="D80" s="26"/>
      <c r="E80" s="26"/>
      <c r="G80" s="35"/>
      <c r="I80" s="34"/>
      <c r="J80" s="30"/>
      <c r="K80" s="31"/>
      <c r="L80" s="36"/>
      <c r="M80" s="33"/>
      <c r="N80" s="33"/>
    </row>
    <row r="81" spans="4:14" ht="13.5">
      <c r="D81" s="26"/>
      <c r="E81" s="26"/>
      <c r="G81" s="35"/>
      <c r="I81" s="34"/>
      <c r="J81" s="30"/>
      <c r="K81" s="31"/>
      <c r="L81" s="36"/>
      <c r="M81" s="33"/>
      <c r="N81" s="33"/>
    </row>
    <row r="82" spans="4:14" ht="13.5">
      <c r="D82" s="26"/>
      <c r="E82" s="26"/>
      <c r="J82" s="30"/>
      <c r="K82" s="31"/>
      <c r="L82" s="36"/>
      <c r="M82" s="33"/>
      <c r="N82" s="33"/>
    </row>
    <row r="83" spans="4:14" ht="13.5">
      <c r="D83" s="26"/>
      <c r="E83" s="26"/>
      <c r="J83" s="30"/>
      <c r="K83" s="31"/>
      <c r="L83" s="36"/>
      <c r="M83" s="33"/>
      <c r="N83" s="33"/>
    </row>
    <row r="84" spans="4:14" ht="13.5">
      <c r="D84" s="26"/>
      <c r="E84" s="26"/>
      <c r="J84" s="30"/>
      <c r="K84" s="31"/>
      <c r="L84" s="36"/>
      <c r="M84" s="33"/>
      <c r="N84" s="33"/>
    </row>
    <row r="85" spans="4:14" ht="13.5">
      <c r="D85" s="26"/>
      <c r="E85" s="26"/>
      <c r="J85" s="30"/>
      <c r="K85" s="31"/>
      <c r="L85" s="36"/>
      <c r="M85" s="33"/>
      <c r="N85" s="33"/>
    </row>
  </sheetData>
  <printOptions gridLines="1"/>
  <pageMargins left="0.5905511811023623" right="0.35433070866141736" top="0.7874015748031497" bottom="0.7874015748031497"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X46"/>
  <sheetViews>
    <sheetView zoomScale="130" zoomScaleNormal="130" workbookViewId="0" topLeftCell="A1">
      <pane xSplit="9" ySplit="3" topLeftCell="J4" activePane="bottomRight" state="frozen"/>
      <selection pane="topLeft" activeCell="A1" sqref="A1"/>
      <selection pane="topRight" activeCell="G1" sqref="G1"/>
      <selection pane="bottomLeft" activeCell="A12" sqref="A12"/>
      <selection pane="bottomRight" activeCell="C30" sqref="C30"/>
    </sheetView>
  </sheetViews>
  <sheetFormatPr defaultColWidth="9.140625" defaultRowHeight="12.75"/>
  <cols>
    <col min="1" max="1" width="9.7109375" style="24" customWidth="1"/>
    <col min="2" max="2" width="9.57421875" style="25" customWidth="1"/>
    <col min="3" max="3" width="9.421875" style="25" customWidth="1"/>
    <col min="4" max="4" width="5.8515625" style="25" customWidth="1"/>
    <col min="5" max="5" width="6.57421875" style="25" customWidth="1"/>
    <col min="6" max="6" width="7.28125" style="27" customWidth="1"/>
    <col min="7" max="7" width="14.57421875" style="28" customWidth="1"/>
    <col min="8" max="8" width="7.7109375" style="27" customWidth="1"/>
    <col min="9" max="9" width="22.421875" style="29" customWidth="1"/>
    <col min="10" max="10" width="8.8515625" style="8" customWidth="1"/>
    <col min="11" max="11" width="8.28125" style="37" customWidth="1"/>
    <col min="12" max="12" width="7.140625" style="8" customWidth="1"/>
    <col min="13" max="13" width="8.140625" style="8" customWidth="1"/>
    <col min="14" max="14" width="7.7109375" style="8" customWidth="1"/>
    <col min="15" max="15" width="6.421875" style="10" customWidth="1"/>
    <col min="16" max="16" width="7.28125" style="10" customWidth="1"/>
    <col min="17" max="17" width="6.57421875" style="10" customWidth="1"/>
    <col min="18" max="18" width="7.00390625" style="10" customWidth="1"/>
    <col min="19" max="20" width="7.140625" style="10" customWidth="1"/>
    <col min="21" max="21" width="7.28125" style="10" customWidth="1"/>
    <col min="22" max="22" width="7.57421875" style="10" customWidth="1"/>
    <col min="23" max="23" width="8.00390625" style="10" customWidth="1"/>
    <col min="24" max="24" width="4.421875" style="11" customWidth="1"/>
    <col min="25" max="16384" width="11.421875" style="12" customWidth="1"/>
  </cols>
  <sheetData>
    <row r="1" spans="1:11" ht="20.25">
      <c r="A1" s="38" t="s">
        <v>648</v>
      </c>
      <c r="B1" s="2"/>
      <c r="C1" s="2"/>
      <c r="D1" s="2"/>
      <c r="E1" s="3" t="s">
        <v>13</v>
      </c>
      <c r="F1" s="4"/>
      <c r="G1" s="5" t="s">
        <v>14</v>
      </c>
      <c r="H1" s="6"/>
      <c r="I1" s="7" t="s">
        <v>649</v>
      </c>
      <c r="K1" s="9"/>
    </row>
    <row r="2" spans="1:24" s="8" customFormat="1" ht="13.5">
      <c r="A2" s="13"/>
      <c r="B2" s="14"/>
      <c r="C2" s="14"/>
      <c r="D2" s="14"/>
      <c r="E2" s="14"/>
      <c r="F2" s="4"/>
      <c r="G2" s="14"/>
      <c r="H2" s="6"/>
      <c r="I2" s="7"/>
      <c r="K2" s="15"/>
      <c r="O2" s="10"/>
      <c r="P2" s="10"/>
      <c r="Q2" s="10"/>
      <c r="R2" s="10"/>
      <c r="S2" s="10"/>
      <c r="T2" s="10"/>
      <c r="U2" s="10"/>
      <c r="V2" s="10"/>
      <c r="W2" s="10"/>
      <c r="X2" s="11"/>
    </row>
    <row r="3" spans="1:24" s="8" customFormat="1" ht="14.25" thickBot="1">
      <c r="A3" s="16" t="s">
        <v>15</v>
      </c>
      <c r="B3" s="17" t="s">
        <v>16</v>
      </c>
      <c r="C3" s="17" t="s">
        <v>17</v>
      </c>
      <c r="D3" s="17" t="s">
        <v>18</v>
      </c>
      <c r="E3" s="17" t="s">
        <v>19</v>
      </c>
      <c r="F3" s="18" t="s">
        <v>20</v>
      </c>
      <c r="G3" s="19" t="s">
        <v>21</v>
      </c>
      <c r="H3" s="18" t="s">
        <v>18</v>
      </c>
      <c r="I3" s="20" t="s">
        <v>22</v>
      </c>
      <c r="J3" s="21" t="s">
        <v>23</v>
      </c>
      <c r="K3" s="22" t="s">
        <v>24</v>
      </c>
      <c r="L3" s="23" t="s">
        <v>25</v>
      </c>
      <c r="M3" s="23" t="s">
        <v>26</v>
      </c>
      <c r="N3" s="23" t="s">
        <v>27</v>
      </c>
      <c r="O3" s="10" t="s">
        <v>28</v>
      </c>
      <c r="P3" s="10" t="s">
        <v>29</v>
      </c>
      <c r="Q3" s="10" t="s">
        <v>30</v>
      </c>
      <c r="R3" s="10" t="s">
        <v>31</v>
      </c>
      <c r="S3" s="10" t="s">
        <v>32</v>
      </c>
      <c r="T3" s="10" t="s">
        <v>33</v>
      </c>
      <c r="U3" s="10" t="s">
        <v>34</v>
      </c>
      <c r="V3" s="10" t="s">
        <v>35</v>
      </c>
      <c r="W3" s="10" t="s">
        <v>36</v>
      </c>
      <c r="X3" s="11" t="s">
        <v>37</v>
      </c>
    </row>
    <row r="4" spans="1:24" ht="13.5">
      <c r="A4" s="24">
        <v>2320.05</v>
      </c>
      <c r="B4" s="25" t="s">
        <v>650</v>
      </c>
      <c r="C4" s="25" t="s">
        <v>651</v>
      </c>
      <c r="D4" s="26">
        <f aca="true" t="shared" si="0" ref="D4:D29">IF(AND(M4&gt;J4,X4&lt;180),SUM(360,-X4),X4)</f>
        <v>206.71696717700073</v>
      </c>
      <c r="E4" s="26">
        <f aca="true" t="shared" si="1" ref="E4:E29">PRODUCT(6371,ACOS(SUM(PRODUCT(COS(PRODUCT(PI()/180,N4)),COS(PRODUCT(PI()/180,K4)),COS(PRODUCT(PI()/180,SUM(J4,-M4)))),PRODUCT(SIN(PRODUCT(PI()/180,N4)),SIN(PRODUCT(PI()/180,K4))))))</f>
        <v>704.0984983228482</v>
      </c>
      <c r="F4" s="43">
        <v>0.1</v>
      </c>
      <c r="H4" s="27" t="s">
        <v>141</v>
      </c>
      <c r="I4" s="39"/>
      <c r="J4" s="30">
        <f aca="true" t="shared" si="2" ref="J4:J29">SUM(SUM(-180,PRODUCT(2,SUM(CODE(MID(C4,1,1)),-65),10)),PRODUCT((SUM(CODE(MID(C4,3,1)),-48)),2),PRODUCT(SUM(CODE(MID(C4,5,1)),-65),1/12),1/24)</f>
        <v>7.375</v>
      </c>
      <c r="K4" s="31">
        <f aca="true" t="shared" si="3" ref="K4:K29">SUM(SUM(-90,PRODUCT(SUM(CODE(MID(C4,2,1)),-65),10)),SUM(CODE(MID(C4,4,1)),-48),PRODUCT(SUM(CODE(RIGHT(C4,1)),-65),1/24),1/48)</f>
        <v>51.645833333333336</v>
      </c>
      <c r="L4" s="32" t="str">
        <f aca="true" t="shared" si="4" ref="L4:L30">G$1</f>
        <v>JO57XJ</v>
      </c>
      <c r="M4" s="33">
        <f aca="true" t="shared" si="5" ref="M4:M29">SUM(SUM(-180,PRODUCT(2,SUM(CODE(MID(L4,1,1)),-65),10)),PRODUCT((SUM(CODE(MID(L4,3,1)),-48)),2),PRODUCT(SUM(CODE(MID(L4,5,1)),-65),1/12),1/24)</f>
        <v>11.958333333333332</v>
      </c>
      <c r="N4" s="33">
        <f aca="true" t="shared" si="6" ref="N4:N29">SUM(SUM(-90,PRODUCT(SUM(CODE(MID(L4,2,1)),-65),10)),SUM(CODE(MID(L4,4,1)),-48),PRODUCT(SUM(CODE(RIGHT(L4,1)),-65),1/24),1/48)</f>
        <v>57.395833333333336</v>
      </c>
      <c r="O4" s="10">
        <f aca="true" t="shared" si="7" ref="O4:O29">SIN(PRODUCT(PI()/180,N4))</f>
        <v>0.8424132142623957</v>
      </c>
      <c r="P4" s="10">
        <f aca="true" t="shared" si="8" ref="P4:P29">SIN(PRODUCT(PI()/180,K4))</f>
        <v>0.784190089081041</v>
      </c>
      <c r="Q4" s="10">
        <f aca="true" t="shared" si="9" ref="Q4:Q29">COS(PRODUCT(PI()/180,N4))</f>
        <v>0.5388320484493281</v>
      </c>
      <c r="R4" s="10">
        <f aca="true" t="shared" si="10" ref="R4:R29">COS(PRODUCT(PI()/180,K4))</f>
        <v>0.6205206718450795</v>
      </c>
      <c r="S4" s="10">
        <f aca="true" t="shared" si="11" ref="S4:S29">COS(PRODUCT(PI()/180,SUM(J4,-M4)))</f>
        <v>0.9968021652056576</v>
      </c>
      <c r="T4" s="10">
        <f aca="true" t="shared" si="12" ref="T4:T29">SUM(PRODUCT(P4,O4),PRODUCT(R4,Q4,S4))</f>
        <v>0.9938993016422448</v>
      </c>
      <c r="U4" s="10">
        <f aca="true" t="shared" si="13" ref="U4:U29">ACOS(T4)</f>
        <v>0.11051616674350151</v>
      </c>
      <c r="V4" s="10">
        <f aca="true" t="shared" si="14" ref="V4:V29">SIN(U4)</f>
        <v>0.11029133327264677</v>
      </c>
      <c r="W4" s="10">
        <f aca="true" t="shared" si="15" ref="W4:W29">PRODUCT(SUM(P4,-PRODUCT(O4,T4)),PRODUCT(1/Q4,1/V4))</f>
        <v>-0.8932382909282724</v>
      </c>
      <c r="X4" s="11">
        <f aca="true" t="shared" si="16" ref="X4:X29">IF(J4=M4,IF(K4&gt;N4,0,180),PRODUCT(180,1/PI(),ACOS(W4)))</f>
        <v>153.28303282299927</v>
      </c>
    </row>
    <row r="5" spans="1:24" ht="13.5">
      <c r="A5" s="24">
        <v>2320.9</v>
      </c>
      <c r="B5" s="25" t="s">
        <v>652</v>
      </c>
      <c r="C5" s="25" t="s">
        <v>653</v>
      </c>
      <c r="D5" s="26">
        <f t="shared" si="0"/>
        <v>213.41765735189807</v>
      </c>
      <c r="E5" s="26">
        <f t="shared" si="1"/>
        <v>729.1398665307431</v>
      </c>
      <c r="F5" s="27">
        <v>1</v>
      </c>
      <c r="G5" s="28" t="s">
        <v>357</v>
      </c>
      <c r="H5" s="27" t="s">
        <v>42</v>
      </c>
      <c r="I5" s="39"/>
      <c r="J5" s="30">
        <f t="shared" si="2"/>
        <v>6.125</v>
      </c>
      <c r="K5" s="31">
        <f t="shared" si="3"/>
        <v>51.770833333333336</v>
      </c>
      <c r="L5" s="32" t="str">
        <f t="shared" si="4"/>
        <v>JO57XJ</v>
      </c>
      <c r="M5" s="33">
        <f t="shared" si="5"/>
        <v>11.958333333333332</v>
      </c>
      <c r="N5" s="33">
        <f t="shared" si="6"/>
        <v>57.395833333333336</v>
      </c>
      <c r="O5" s="10">
        <f t="shared" si="7"/>
        <v>0.8424132142623957</v>
      </c>
      <c r="P5" s="10">
        <f t="shared" si="8"/>
        <v>0.7855419878738467</v>
      </c>
      <c r="Q5" s="10">
        <f t="shared" si="9"/>
        <v>0.5388320484493281</v>
      </c>
      <c r="R5" s="10">
        <f t="shared" si="10"/>
        <v>0.618808359096098</v>
      </c>
      <c r="S5" s="10">
        <f t="shared" si="11"/>
        <v>0.9948217482960331</v>
      </c>
      <c r="T5" s="10">
        <f t="shared" si="12"/>
        <v>0.9934581226548664</v>
      </c>
      <c r="U5" s="10">
        <f t="shared" si="13"/>
        <v>0.11444669071272062</v>
      </c>
      <c r="V5" s="10">
        <f t="shared" si="14"/>
        <v>0.11419701629669823</v>
      </c>
      <c r="W5" s="10">
        <f t="shared" si="15"/>
        <v>-0.8346781770573102</v>
      </c>
      <c r="X5" s="11">
        <f t="shared" si="16"/>
        <v>146.58234264810193</v>
      </c>
    </row>
    <row r="6" spans="1:24" ht="13.5">
      <c r="A6" s="24">
        <v>2320.8</v>
      </c>
      <c r="B6" s="25" t="s">
        <v>516</v>
      </c>
      <c r="C6" s="25" t="s">
        <v>654</v>
      </c>
      <c r="D6" s="26">
        <f t="shared" si="0"/>
        <v>0</v>
      </c>
      <c r="E6" s="26">
        <f t="shared" si="1"/>
        <v>32.43185360454731</v>
      </c>
      <c r="F6" s="27">
        <v>5</v>
      </c>
      <c r="G6" s="28" t="s">
        <v>357</v>
      </c>
      <c r="H6" s="27" t="s">
        <v>42</v>
      </c>
      <c r="I6" s="39"/>
      <c r="J6" s="30">
        <f t="shared" si="2"/>
        <v>11.958333333333332</v>
      </c>
      <c r="K6" s="31">
        <f t="shared" si="3"/>
        <v>57.6875</v>
      </c>
      <c r="L6" s="32" t="str">
        <f t="shared" si="4"/>
        <v>JO57XJ</v>
      </c>
      <c r="M6" s="33">
        <f t="shared" si="5"/>
        <v>11.958333333333332</v>
      </c>
      <c r="N6" s="33">
        <f t="shared" si="6"/>
        <v>57.395833333333336</v>
      </c>
      <c r="O6" s="10">
        <f t="shared" si="7"/>
        <v>0.8424132142623957</v>
      </c>
      <c r="P6" s="10">
        <f t="shared" si="8"/>
        <v>0.8451452355087578</v>
      </c>
      <c r="Q6" s="10">
        <f t="shared" si="9"/>
        <v>0.5388320484493281</v>
      </c>
      <c r="R6" s="10">
        <f t="shared" si="10"/>
        <v>0.5345367441971098</v>
      </c>
      <c r="S6" s="10">
        <f t="shared" si="11"/>
        <v>1</v>
      </c>
      <c r="T6" s="10">
        <f t="shared" si="12"/>
        <v>0.9999870432106452</v>
      </c>
      <c r="U6" s="10">
        <f t="shared" si="13"/>
        <v>0.0050905436516319735</v>
      </c>
      <c r="V6" s="10">
        <f t="shared" si="14"/>
        <v>0.005090521665912384</v>
      </c>
      <c r="W6" s="10">
        <f t="shared" si="15"/>
        <v>1.0000000000035132</v>
      </c>
      <c r="X6" s="11">
        <f t="shared" si="16"/>
        <v>0</v>
      </c>
    </row>
    <row r="7" spans="1:24" ht="13.5">
      <c r="A7" s="24">
        <v>2320.81</v>
      </c>
      <c r="B7" s="25" t="s">
        <v>526</v>
      </c>
      <c r="C7" s="25" t="s">
        <v>527</v>
      </c>
      <c r="D7" s="26">
        <f t="shared" si="0"/>
        <v>79.23315370945903</v>
      </c>
      <c r="E7" s="26">
        <f t="shared" si="1"/>
        <v>166.5292418168841</v>
      </c>
      <c r="F7" s="43">
        <v>0.1</v>
      </c>
      <c r="G7" s="28" t="s">
        <v>351</v>
      </c>
      <c r="H7" s="27" t="s">
        <v>42</v>
      </c>
      <c r="I7" s="39"/>
      <c r="J7" s="30">
        <f t="shared" si="2"/>
        <v>14.708333333333332</v>
      </c>
      <c r="K7" s="31">
        <f t="shared" si="3"/>
        <v>57.645833333333336</v>
      </c>
      <c r="L7" s="32" t="str">
        <f t="shared" si="4"/>
        <v>JO57XJ</v>
      </c>
      <c r="M7" s="33">
        <f t="shared" si="5"/>
        <v>11.958333333333332</v>
      </c>
      <c r="N7" s="33">
        <f t="shared" si="6"/>
        <v>57.395833333333336</v>
      </c>
      <c r="O7" s="10">
        <f t="shared" si="7"/>
        <v>0.8424132142623957</v>
      </c>
      <c r="P7" s="10">
        <f t="shared" si="8"/>
        <v>0.8447562859756701</v>
      </c>
      <c r="Q7" s="10">
        <f t="shared" si="9"/>
        <v>0.5388320484493281</v>
      </c>
      <c r="R7" s="10">
        <f t="shared" si="10"/>
        <v>0.5351512097571973</v>
      </c>
      <c r="S7" s="10">
        <f t="shared" si="11"/>
        <v>0.9988483864849507</v>
      </c>
      <c r="T7" s="10">
        <f t="shared" si="12"/>
        <v>0.9996584053370132</v>
      </c>
      <c r="U7" s="10">
        <f t="shared" si="13"/>
        <v>0.026138634722474352</v>
      </c>
      <c r="V7" s="10">
        <f t="shared" si="14"/>
        <v>0.02613565838198393</v>
      </c>
      <c r="W7" s="10">
        <f t="shared" si="15"/>
        <v>0.1868128911879268</v>
      </c>
      <c r="X7" s="11">
        <f t="shared" si="16"/>
        <v>79.23315370945903</v>
      </c>
    </row>
    <row r="8" spans="1:24" ht="13.5">
      <c r="A8" s="24">
        <v>2320.812</v>
      </c>
      <c r="B8" s="25" t="s">
        <v>655</v>
      </c>
      <c r="C8" s="25" t="s">
        <v>656</v>
      </c>
      <c r="D8" s="26">
        <f t="shared" si="0"/>
        <v>54.023829008093976</v>
      </c>
      <c r="E8" s="26">
        <f t="shared" si="1"/>
        <v>429.2765657431326</v>
      </c>
      <c r="F8" s="43" t="s">
        <v>200</v>
      </c>
      <c r="G8" s="28" t="s">
        <v>200</v>
      </c>
      <c r="H8" s="27" t="s">
        <v>200</v>
      </c>
      <c r="I8" s="39" t="s">
        <v>436</v>
      </c>
      <c r="J8" s="30">
        <f t="shared" si="2"/>
        <v>18.125</v>
      </c>
      <c r="K8" s="31">
        <f t="shared" si="3"/>
        <v>59.520833333333336</v>
      </c>
      <c r="L8" s="32" t="str">
        <f t="shared" si="4"/>
        <v>JO57XJ</v>
      </c>
      <c r="M8" s="33">
        <f t="shared" si="5"/>
        <v>11.958333333333332</v>
      </c>
      <c r="N8" s="33">
        <f t="shared" si="6"/>
        <v>57.395833333333336</v>
      </c>
      <c r="O8" s="10">
        <f t="shared" si="7"/>
        <v>0.8424132142623957</v>
      </c>
      <c r="P8" s="10">
        <f t="shared" si="8"/>
        <v>0.8618136496349593</v>
      </c>
      <c r="Q8" s="10">
        <f t="shared" si="9"/>
        <v>0.5388320484493281</v>
      </c>
      <c r="R8" s="10">
        <f t="shared" si="10"/>
        <v>0.5072250322124013</v>
      </c>
      <c r="S8" s="10">
        <f t="shared" si="11"/>
        <v>0.9942136272049561</v>
      </c>
      <c r="T8" s="10">
        <f t="shared" si="12"/>
        <v>0.9977308414569772</v>
      </c>
      <c r="U8" s="10">
        <f t="shared" si="13"/>
        <v>0.06737977801650175</v>
      </c>
      <c r="V8" s="10">
        <f t="shared" si="14"/>
        <v>0.0673288051694979</v>
      </c>
      <c r="W8" s="10">
        <f t="shared" si="15"/>
        <v>0.5874487356293607</v>
      </c>
      <c r="X8" s="11">
        <f t="shared" si="16"/>
        <v>54.023829008093976</v>
      </c>
    </row>
    <row r="9" spans="1:24" ht="13.5">
      <c r="A9" s="24">
        <v>2320.82</v>
      </c>
      <c r="B9" s="25" t="s">
        <v>531</v>
      </c>
      <c r="C9" s="25" t="s">
        <v>532</v>
      </c>
      <c r="D9" s="26">
        <f t="shared" si="0"/>
        <v>211.25621536722844</v>
      </c>
      <c r="E9" s="26">
        <f t="shared" si="1"/>
        <v>595.0500416155704</v>
      </c>
      <c r="F9" s="27">
        <v>1</v>
      </c>
      <c r="G9" s="28" t="s">
        <v>351</v>
      </c>
      <c r="H9" s="27" t="s">
        <v>42</v>
      </c>
      <c r="I9" s="39"/>
      <c r="J9" s="30">
        <f t="shared" si="2"/>
        <v>7.375</v>
      </c>
      <c r="K9" s="31">
        <f t="shared" si="3"/>
        <v>52.72916666666667</v>
      </c>
      <c r="L9" s="32" t="str">
        <f t="shared" si="4"/>
        <v>JO57XJ</v>
      </c>
      <c r="M9" s="33">
        <f t="shared" si="5"/>
        <v>11.958333333333332</v>
      </c>
      <c r="N9" s="33">
        <f t="shared" si="6"/>
        <v>57.395833333333336</v>
      </c>
      <c r="O9" s="10">
        <f t="shared" si="7"/>
        <v>0.8424132142623957</v>
      </c>
      <c r="P9" s="10">
        <f t="shared" si="8"/>
        <v>0.7957818588139238</v>
      </c>
      <c r="Q9" s="10">
        <f t="shared" si="9"/>
        <v>0.5388320484493281</v>
      </c>
      <c r="R9" s="10">
        <f t="shared" si="10"/>
        <v>0.6055833825185895</v>
      </c>
      <c r="S9" s="10">
        <f t="shared" si="11"/>
        <v>0.9968021652056576</v>
      </c>
      <c r="T9" s="10">
        <f t="shared" si="12"/>
        <v>0.9956414098174289</v>
      </c>
      <c r="U9" s="10">
        <f t="shared" si="13"/>
        <v>0.09339978678630834</v>
      </c>
      <c r="V9" s="10">
        <f t="shared" si="14"/>
        <v>0.09326405018420887</v>
      </c>
      <c r="W9" s="10">
        <f t="shared" si="15"/>
        <v>-0.854855589834561</v>
      </c>
      <c r="X9" s="11">
        <f t="shared" si="16"/>
        <v>148.74378463277156</v>
      </c>
    </row>
    <row r="10" spans="1:24" ht="13.5">
      <c r="A10" s="24">
        <v>2320.825</v>
      </c>
      <c r="B10" s="25" t="s">
        <v>537</v>
      </c>
      <c r="C10" s="25" t="s">
        <v>538</v>
      </c>
      <c r="D10" s="26">
        <f t="shared" si="0"/>
        <v>196.07566149418963</v>
      </c>
      <c r="E10" s="26">
        <f t="shared" si="1"/>
        <v>437.097599775023</v>
      </c>
      <c r="F10" s="43">
        <v>0.3</v>
      </c>
      <c r="G10" s="28" t="s">
        <v>351</v>
      </c>
      <c r="H10" s="27" t="s">
        <v>42</v>
      </c>
      <c r="I10" s="39"/>
      <c r="J10" s="30">
        <f t="shared" si="2"/>
        <v>10.125</v>
      </c>
      <c r="K10" s="31">
        <f t="shared" si="3"/>
        <v>53.60416666666667</v>
      </c>
      <c r="L10" s="32" t="str">
        <f t="shared" si="4"/>
        <v>JO57XJ</v>
      </c>
      <c r="M10" s="33">
        <f t="shared" si="5"/>
        <v>11.958333333333332</v>
      </c>
      <c r="N10" s="33">
        <f t="shared" si="6"/>
        <v>57.395833333333336</v>
      </c>
      <c r="O10" s="10">
        <f t="shared" si="7"/>
        <v>0.8424132142623957</v>
      </c>
      <c r="P10" s="10">
        <f t="shared" si="8"/>
        <v>0.8049369498667651</v>
      </c>
      <c r="Q10" s="10">
        <f t="shared" si="9"/>
        <v>0.5388320484493281</v>
      </c>
      <c r="R10" s="10">
        <f t="shared" si="10"/>
        <v>0.5933603515058862</v>
      </c>
      <c r="S10" s="10">
        <f t="shared" si="11"/>
        <v>0.9994881171794909</v>
      </c>
      <c r="T10" s="10">
        <f t="shared" si="12"/>
        <v>0.9976474369054524</v>
      </c>
      <c r="U10" s="10">
        <f t="shared" si="13"/>
        <v>0.0686073771425244</v>
      </c>
      <c r="V10" s="10">
        <f t="shared" si="14"/>
        <v>0.06855356763860877</v>
      </c>
      <c r="W10" s="10">
        <f t="shared" si="15"/>
        <v>-0.9608968671472744</v>
      </c>
      <c r="X10" s="11">
        <f t="shared" si="16"/>
        <v>163.92433850581037</v>
      </c>
    </row>
    <row r="11" spans="1:24" ht="13.5">
      <c r="A11" s="24">
        <v>2320.83</v>
      </c>
      <c r="B11" s="25" t="s">
        <v>657</v>
      </c>
      <c r="C11" s="25" t="s">
        <v>540</v>
      </c>
      <c r="D11" s="26">
        <f t="shared" si="0"/>
        <v>233.5665889918016</v>
      </c>
      <c r="E11" s="26">
        <f t="shared" si="1"/>
        <v>904.157521827296</v>
      </c>
      <c r="F11" s="43" t="s">
        <v>200</v>
      </c>
      <c r="G11" s="28" t="s">
        <v>200</v>
      </c>
      <c r="H11" s="27" t="s">
        <v>200</v>
      </c>
      <c r="I11" s="39"/>
      <c r="J11" s="30">
        <f t="shared" si="2"/>
        <v>1.2916666666666667</v>
      </c>
      <c r="K11" s="31">
        <f t="shared" si="3"/>
        <v>52.0625</v>
      </c>
      <c r="L11" s="32" t="str">
        <f t="shared" si="4"/>
        <v>JO57XJ</v>
      </c>
      <c r="M11" s="33">
        <f t="shared" si="5"/>
        <v>11.958333333333332</v>
      </c>
      <c r="N11" s="33">
        <f t="shared" si="6"/>
        <v>57.395833333333336</v>
      </c>
      <c r="O11" s="10">
        <f t="shared" si="7"/>
        <v>0.8424132142623957</v>
      </c>
      <c r="P11" s="10">
        <f t="shared" si="8"/>
        <v>0.788681867130818</v>
      </c>
      <c r="Q11" s="10">
        <f t="shared" si="9"/>
        <v>0.5388320484493281</v>
      </c>
      <c r="R11" s="10">
        <f t="shared" si="10"/>
        <v>0.6148015228177682</v>
      </c>
      <c r="S11" s="10">
        <f t="shared" si="11"/>
        <v>0.9827206467064133</v>
      </c>
      <c r="T11" s="10">
        <f t="shared" si="12"/>
        <v>0.9899465769666143</v>
      </c>
      <c r="U11" s="10">
        <f t="shared" si="13"/>
        <v>0.14191767726060212</v>
      </c>
      <c r="V11" s="10">
        <f t="shared" si="14"/>
        <v>0.14144177159553417</v>
      </c>
      <c r="W11" s="10">
        <f t="shared" si="15"/>
        <v>-0.5938881450930262</v>
      </c>
      <c r="X11" s="11">
        <f t="shared" si="16"/>
        <v>126.4334110081984</v>
      </c>
    </row>
    <row r="12" spans="1:24" ht="13.5">
      <c r="A12" s="24">
        <v>2320.833</v>
      </c>
      <c r="B12" s="25" t="s">
        <v>658</v>
      </c>
      <c r="C12" s="25" t="s">
        <v>659</v>
      </c>
      <c r="D12" s="26">
        <f t="shared" si="0"/>
        <v>180.41910484955648</v>
      </c>
      <c r="E12" s="26">
        <f t="shared" si="1"/>
        <v>815.4477232151186</v>
      </c>
      <c r="F12" s="43" t="s">
        <v>660</v>
      </c>
      <c r="G12" s="28" t="s">
        <v>200</v>
      </c>
      <c r="H12" s="27" t="s">
        <v>42</v>
      </c>
      <c r="I12" s="39"/>
      <c r="J12" s="30">
        <f t="shared" si="2"/>
        <v>11.875</v>
      </c>
      <c r="K12" s="31">
        <f t="shared" si="3"/>
        <v>50.0625</v>
      </c>
      <c r="L12" s="32" t="str">
        <f t="shared" si="4"/>
        <v>JO57XJ</v>
      </c>
      <c r="M12" s="33">
        <f t="shared" si="5"/>
        <v>11.958333333333332</v>
      </c>
      <c r="N12" s="33">
        <f t="shared" si="6"/>
        <v>57.395833333333336</v>
      </c>
      <c r="O12" s="10">
        <f t="shared" si="7"/>
        <v>0.8424132142623957</v>
      </c>
      <c r="P12" s="10">
        <f t="shared" si="8"/>
        <v>0.7667451597285615</v>
      </c>
      <c r="Q12" s="10">
        <f t="shared" si="9"/>
        <v>0.5388320484493281</v>
      </c>
      <c r="R12" s="10">
        <f t="shared" si="10"/>
        <v>0.6419516025627031</v>
      </c>
      <c r="S12" s="10">
        <f t="shared" si="11"/>
        <v>0.9999989423008122</v>
      </c>
      <c r="T12" s="10">
        <f t="shared" si="12"/>
        <v>0.9918199856787793</v>
      </c>
      <c r="U12" s="10">
        <f t="shared" si="13"/>
        <v>0.12799367810628137</v>
      </c>
      <c r="V12" s="10">
        <f t="shared" si="14"/>
        <v>0.12764449070816203</v>
      </c>
      <c r="W12" s="10">
        <f t="shared" si="15"/>
        <v>-0.9999732472657521</v>
      </c>
      <c r="X12" s="11">
        <f t="shared" si="16"/>
        <v>179.58089515044352</v>
      </c>
    </row>
    <row r="13" spans="1:24" ht="13.5">
      <c r="A13" s="24">
        <v>2320.84</v>
      </c>
      <c r="B13" s="25" t="s">
        <v>661</v>
      </c>
      <c r="C13" s="25" t="s">
        <v>662</v>
      </c>
      <c r="D13" s="26">
        <f t="shared" si="0"/>
        <v>226.63216122391768</v>
      </c>
      <c r="E13" s="26">
        <f t="shared" si="1"/>
        <v>683.1137368003641</v>
      </c>
      <c r="F13" s="27" t="s">
        <v>200</v>
      </c>
      <c r="G13" s="28" t="s">
        <v>200</v>
      </c>
      <c r="H13" s="27" t="s">
        <v>200</v>
      </c>
      <c r="I13" s="39"/>
      <c r="J13" s="30">
        <f t="shared" si="2"/>
        <v>4.541666666666667</v>
      </c>
      <c r="K13" s="31">
        <f t="shared" si="3"/>
        <v>52.9375</v>
      </c>
      <c r="L13" s="32" t="str">
        <f t="shared" si="4"/>
        <v>JO57XJ</v>
      </c>
      <c r="M13" s="33">
        <f t="shared" si="5"/>
        <v>11.958333333333332</v>
      </c>
      <c r="N13" s="33">
        <f t="shared" si="6"/>
        <v>57.395833333333336</v>
      </c>
      <c r="O13" s="10">
        <f t="shared" si="7"/>
        <v>0.8424132142623957</v>
      </c>
      <c r="P13" s="10">
        <f t="shared" si="8"/>
        <v>0.7979785566720017</v>
      </c>
      <c r="Q13" s="10">
        <f t="shared" si="9"/>
        <v>0.5388320484493281</v>
      </c>
      <c r="R13" s="10">
        <f t="shared" si="10"/>
        <v>0.6026858411242701</v>
      </c>
      <c r="S13" s="10">
        <f t="shared" si="11"/>
        <v>0.9916336553076479</v>
      </c>
      <c r="T13" s="10">
        <f t="shared" si="12"/>
        <v>0.9942571864751913</v>
      </c>
      <c r="U13" s="10">
        <f t="shared" si="13"/>
        <v>0.10722237275158752</v>
      </c>
      <c r="V13" s="10">
        <f t="shared" si="14"/>
        <v>0.10701704136461897</v>
      </c>
      <c r="W13" s="10">
        <f t="shared" si="15"/>
        <v>-0.6866795622337852</v>
      </c>
      <c r="X13" s="11">
        <f t="shared" si="16"/>
        <v>133.36783877608232</v>
      </c>
    </row>
    <row r="14" spans="1:24" ht="13.5">
      <c r="A14" s="24">
        <v>2320.845</v>
      </c>
      <c r="B14" s="25" t="s">
        <v>378</v>
      </c>
      <c r="C14" s="25" t="s">
        <v>379</v>
      </c>
      <c r="D14" s="26">
        <f t="shared" si="0"/>
        <v>177.5435756709387</v>
      </c>
      <c r="E14" s="26">
        <f t="shared" si="1"/>
        <v>676.9710058857743</v>
      </c>
      <c r="F14" s="43" t="s">
        <v>663</v>
      </c>
      <c r="G14" s="28" t="s">
        <v>664</v>
      </c>
      <c r="H14" s="27" t="s">
        <v>665</v>
      </c>
      <c r="I14" s="39"/>
      <c r="J14" s="30">
        <f t="shared" si="2"/>
        <v>12.375</v>
      </c>
      <c r="K14" s="31">
        <f t="shared" si="3"/>
        <v>51.3125</v>
      </c>
      <c r="L14" s="32" t="str">
        <f t="shared" si="4"/>
        <v>JO57XJ</v>
      </c>
      <c r="M14" s="33">
        <f t="shared" si="5"/>
        <v>11.958333333333332</v>
      </c>
      <c r="N14" s="33">
        <f t="shared" si="6"/>
        <v>57.395833333333336</v>
      </c>
      <c r="O14" s="10">
        <f t="shared" si="7"/>
        <v>0.8424132142623957</v>
      </c>
      <c r="P14" s="10">
        <f t="shared" si="8"/>
        <v>0.7805667955515929</v>
      </c>
      <c r="Q14" s="10">
        <f t="shared" si="9"/>
        <v>0.5388320484493281</v>
      </c>
      <c r="R14" s="10">
        <f t="shared" si="10"/>
        <v>0.6250723779549995</v>
      </c>
      <c r="S14" s="10">
        <f t="shared" si="11"/>
        <v>0.9999735576321774</v>
      </c>
      <c r="T14" s="10">
        <f t="shared" si="12"/>
        <v>0.9943599070014475</v>
      </c>
      <c r="U14" s="10">
        <f t="shared" si="13"/>
        <v>0.10625820214813597</v>
      </c>
      <c r="V14" s="10">
        <f t="shared" si="14"/>
        <v>0.10605835821882525</v>
      </c>
      <c r="W14" s="10">
        <f t="shared" si="15"/>
        <v>-0.9990811068864698</v>
      </c>
      <c r="X14" s="11">
        <f t="shared" si="16"/>
        <v>177.5435756709387</v>
      </c>
    </row>
    <row r="15" spans="1:24" ht="13.5">
      <c r="A15" s="24">
        <v>2320.85</v>
      </c>
      <c r="B15" s="25" t="s">
        <v>386</v>
      </c>
      <c r="C15" s="25" t="s">
        <v>387</v>
      </c>
      <c r="D15" s="26">
        <f t="shared" si="0"/>
        <v>173.55711654057083</v>
      </c>
      <c r="E15" s="26">
        <f t="shared" si="1"/>
        <v>554.431664473825</v>
      </c>
      <c r="F15" s="43" t="s">
        <v>666</v>
      </c>
      <c r="G15" s="35" t="s">
        <v>667</v>
      </c>
      <c r="H15" s="27" t="s">
        <v>42</v>
      </c>
      <c r="I15" s="40"/>
      <c r="J15" s="30">
        <f t="shared" si="2"/>
        <v>12.875</v>
      </c>
      <c r="K15" s="31">
        <f t="shared" si="3"/>
        <v>52.4375</v>
      </c>
      <c r="L15" s="32" t="str">
        <f t="shared" si="4"/>
        <v>JO57XJ</v>
      </c>
      <c r="M15" s="33">
        <f t="shared" si="5"/>
        <v>11.958333333333332</v>
      </c>
      <c r="N15" s="33">
        <f t="shared" si="6"/>
        <v>57.395833333333336</v>
      </c>
      <c r="O15" s="10">
        <f t="shared" si="7"/>
        <v>0.8424132142623957</v>
      </c>
      <c r="P15" s="10">
        <f t="shared" si="8"/>
        <v>0.7926888127067683</v>
      </c>
      <c r="Q15" s="10">
        <f t="shared" si="9"/>
        <v>0.5388320484493281</v>
      </c>
      <c r="R15" s="10">
        <f t="shared" si="10"/>
        <v>0.6096264808959122</v>
      </c>
      <c r="S15" s="10">
        <f t="shared" si="11"/>
        <v>0.999872021105574</v>
      </c>
      <c r="T15" s="10">
        <f t="shared" si="12"/>
        <v>0.9962157768005993</v>
      </c>
      <c r="U15" s="10">
        <f t="shared" si="13"/>
        <v>0.08702427632613796</v>
      </c>
      <c r="V15" s="10">
        <f t="shared" si="14"/>
        <v>0.0869144755123024</v>
      </c>
      <c r="W15" s="10">
        <f t="shared" si="15"/>
        <v>-0.993684211054406</v>
      </c>
      <c r="X15" s="11">
        <f t="shared" si="16"/>
        <v>173.55711654057083</v>
      </c>
    </row>
    <row r="16" spans="1:24" ht="13.5">
      <c r="A16" s="24">
        <v>2320.85</v>
      </c>
      <c r="B16" s="25" t="s">
        <v>522</v>
      </c>
      <c r="C16" s="25" t="s">
        <v>523</v>
      </c>
      <c r="D16" s="26">
        <f t="shared" si="0"/>
        <v>233.7003747853443</v>
      </c>
      <c r="E16" s="26">
        <f t="shared" si="1"/>
        <v>1016.6750113023696</v>
      </c>
      <c r="F16" s="43" t="s">
        <v>668</v>
      </c>
      <c r="G16" s="28" t="s">
        <v>200</v>
      </c>
      <c r="H16" s="27" t="s">
        <v>42</v>
      </c>
      <c r="I16" s="39"/>
      <c r="J16" s="30">
        <f t="shared" si="2"/>
        <v>0.125</v>
      </c>
      <c r="K16" s="31">
        <f t="shared" si="3"/>
        <v>51.35416666666667</v>
      </c>
      <c r="L16" s="32" t="str">
        <f t="shared" si="4"/>
        <v>JO57XJ</v>
      </c>
      <c r="M16" s="33">
        <f t="shared" si="5"/>
        <v>11.958333333333332</v>
      </c>
      <c r="N16" s="33">
        <f t="shared" si="6"/>
        <v>57.395833333333336</v>
      </c>
      <c r="O16" s="10">
        <f t="shared" si="7"/>
        <v>0.8424132142623957</v>
      </c>
      <c r="P16" s="10">
        <f t="shared" si="8"/>
        <v>0.7810211545710576</v>
      </c>
      <c r="Q16" s="10">
        <f t="shared" si="9"/>
        <v>0.5388320484493281</v>
      </c>
      <c r="R16" s="10">
        <f t="shared" si="10"/>
        <v>0.6245045685281191</v>
      </c>
      <c r="S16" s="10">
        <f t="shared" si="11"/>
        <v>0.978748252132414</v>
      </c>
      <c r="T16" s="10">
        <f t="shared" si="12"/>
        <v>0.9872943386288563</v>
      </c>
      <c r="U16" s="10">
        <f t="shared" si="13"/>
        <v>0.15957856086993716</v>
      </c>
      <c r="V16" s="10">
        <f t="shared" si="14"/>
        <v>0.15890213627075384</v>
      </c>
      <c r="W16" s="10">
        <f t="shared" si="15"/>
        <v>-0.5920079070176502</v>
      </c>
      <c r="X16" s="11">
        <f t="shared" si="16"/>
        <v>126.29962521465569</v>
      </c>
    </row>
    <row r="17" spans="1:24" ht="13.5">
      <c r="A17" s="24">
        <v>2320.86</v>
      </c>
      <c r="B17" s="25" t="s">
        <v>669</v>
      </c>
      <c r="C17" s="25" t="s">
        <v>565</v>
      </c>
      <c r="D17" s="26">
        <f t="shared" si="0"/>
        <v>335.28074410865673</v>
      </c>
      <c r="E17" s="26">
        <f t="shared" si="1"/>
        <v>205.06719513431628</v>
      </c>
      <c r="F17" s="27">
        <v>50</v>
      </c>
      <c r="G17" s="35" t="s">
        <v>670</v>
      </c>
      <c r="H17" s="27">
        <v>180</v>
      </c>
      <c r="I17" s="40" t="s">
        <v>671</v>
      </c>
      <c r="J17" s="30">
        <f t="shared" si="2"/>
        <v>10.458333333333332</v>
      </c>
      <c r="K17" s="31">
        <f t="shared" si="3"/>
        <v>59.0625</v>
      </c>
      <c r="L17" s="32" t="str">
        <f t="shared" si="4"/>
        <v>JO57XJ</v>
      </c>
      <c r="M17" s="33">
        <f t="shared" si="5"/>
        <v>11.958333333333332</v>
      </c>
      <c r="N17" s="33">
        <f t="shared" si="6"/>
        <v>57.395833333333336</v>
      </c>
      <c r="O17" s="10">
        <f t="shared" si="7"/>
        <v>0.8424132142623957</v>
      </c>
      <c r="P17" s="10">
        <f t="shared" si="8"/>
        <v>0.8577286100002721</v>
      </c>
      <c r="Q17" s="10">
        <f t="shared" si="9"/>
        <v>0.5388320484493281</v>
      </c>
      <c r="R17" s="10">
        <f t="shared" si="10"/>
        <v>0.5141027441932217</v>
      </c>
      <c r="S17" s="10">
        <f t="shared" si="11"/>
        <v>0.9996573249755573</v>
      </c>
      <c r="T17" s="10">
        <f t="shared" si="12"/>
        <v>0.9994820239483908</v>
      </c>
      <c r="U17" s="10">
        <f t="shared" si="13"/>
        <v>0.03218759929906079</v>
      </c>
      <c r="V17" s="10">
        <f t="shared" si="14"/>
        <v>0.03218204163859617</v>
      </c>
      <c r="W17" s="10">
        <f t="shared" si="15"/>
        <v>0.9083676899971163</v>
      </c>
      <c r="X17" s="11">
        <f t="shared" si="16"/>
        <v>24.71925589134327</v>
      </c>
    </row>
    <row r="18" spans="1:24" ht="13.5">
      <c r="A18" s="24">
        <v>2320.87</v>
      </c>
      <c r="B18" s="25" t="s">
        <v>571</v>
      </c>
      <c r="C18" s="25" t="s">
        <v>572</v>
      </c>
      <c r="D18" s="26">
        <f t="shared" si="0"/>
        <v>206.8137768237662</v>
      </c>
      <c r="E18" s="26">
        <f t="shared" si="1"/>
        <v>628.9742484332525</v>
      </c>
      <c r="F18" s="43" t="s">
        <v>672</v>
      </c>
      <c r="G18" s="28" t="s">
        <v>673</v>
      </c>
      <c r="H18" s="27" t="s">
        <v>42</v>
      </c>
      <c r="I18" s="39"/>
      <c r="J18" s="30">
        <f t="shared" si="2"/>
        <v>7.791666666666667</v>
      </c>
      <c r="K18" s="31">
        <f t="shared" si="3"/>
        <v>52.270833333333336</v>
      </c>
      <c r="L18" s="32" t="str">
        <f t="shared" si="4"/>
        <v>JO57XJ</v>
      </c>
      <c r="M18" s="33">
        <f t="shared" si="5"/>
        <v>11.958333333333332</v>
      </c>
      <c r="N18" s="33">
        <f t="shared" si="6"/>
        <v>57.395833333333336</v>
      </c>
      <c r="O18" s="10">
        <f t="shared" si="7"/>
        <v>0.8424132142623957</v>
      </c>
      <c r="P18" s="10">
        <f t="shared" si="8"/>
        <v>0.7909121299543262</v>
      </c>
      <c r="Q18" s="10">
        <f t="shared" si="9"/>
        <v>0.5388320484493281</v>
      </c>
      <c r="R18" s="10">
        <f t="shared" si="10"/>
        <v>0.611929736727274</v>
      </c>
      <c r="S18" s="10">
        <f t="shared" si="11"/>
        <v>0.9973569167005722</v>
      </c>
      <c r="T18" s="10">
        <f t="shared" si="12"/>
        <v>0.9951306862802298</v>
      </c>
      <c r="U18" s="10">
        <f t="shared" si="13"/>
        <v>0.09872457203472806</v>
      </c>
      <c r="V18" s="10">
        <f t="shared" si="14"/>
        <v>0.09856427965261445</v>
      </c>
      <c r="W18" s="10">
        <f t="shared" si="15"/>
        <v>-0.8924773787236946</v>
      </c>
      <c r="X18" s="11">
        <f t="shared" si="16"/>
        <v>153.1862231762338</v>
      </c>
    </row>
    <row r="19" spans="1:24" ht="13.5">
      <c r="A19" s="24">
        <v>2320.88</v>
      </c>
      <c r="B19" s="25" t="s">
        <v>674</v>
      </c>
      <c r="C19" s="25" t="s">
        <v>675</v>
      </c>
      <c r="D19" s="26">
        <f t="shared" si="0"/>
        <v>199.9815354840771</v>
      </c>
      <c r="E19" s="26">
        <f t="shared" si="1"/>
        <v>732.6268722271643</v>
      </c>
      <c r="F19" s="43" t="s">
        <v>676</v>
      </c>
      <c r="G19" s="28" t="s">
        <v>677</v>
      </c>
      <c r="H19" s="27" t="s">
        <v>42</v>
      </c>
      <c r="I19" s="39"/>
      <c r="J19" s="30">
        <f t="shared" si="2"/>
        <v>8.375</v>
      </c>
      <c r="K19" s="31">
        <f t="shared" si="3"/>
        <v>51.145833333333336</v>
      </c>
      <c r="L19" s="32" t="str">
        <f t="shared" si="4"/>
        <v>JO57XJ</v>
      </c>
      <c r="M19" s="33">
        <f t="shared" si="5"/>
        <v>11.958333333333332</v>
      </c>
      <c r="N19" s="33">
        <f t="shared" si="6"/>
        <v>57.395833333333336</v>
      </c>
      <c r="O19" s="10">
        <f t="shared" si="7"/>
        <v>0.8424132142623957</v>
      </c>
      <c r="P19" s="10">
        <f t="shared" si="8"/>
        <v>0.7787452338550107</v>
      </c>
      <c r="Q19" s="10">
        <f t="shared" si="9"/>
        <v>0.5388320484493281</v>
      </c>
      <c r="R19" s="10">
        <f t="shared" si="10"/>
        <v>0.627340306969116</v>
      </c>
      <c r="S19" s="10">
        <f t="shared" si="11"/>
        <v>0.9980449512252715</v>
      </c>
      <c r="T19" s="10">
        <f t="shared" si="12"/>
        <v>0.9933954710074089</v>
      </c>
      <c r="U19" s="10">
        <f t="shared" si="13"/>
        <v>0.11499401541785659</v>
      </c>
      <c r="V19" s="10">
        <f t="shared" si="14"/>
        <v>0.11474074333892144</v>
      </c>
      <c r="W19" s="10">
        <f t="shared" si="15"/>
        <v>-0.9398027936556697</v>
      </c>
      <c r="X19" s="11">
        <f t="shared" si="16"/>
        <v>160.0184645159229</v>
      </c>
    </row>
    <row r="20" spans="1:24" ht="13.5">
      <c r="A20" s="24">
        <v>2320.88</v>
      </c>
      <c r="B20" s="25" t="s">
        <v>437</v>
      </c>
      <c r="C20" s="25" t="s">
        <v>438</v>
      </c>
      <c r="D20" s="26">
        <f t="shared" si="0"/>
        <v>193.12837316541646</v>
      </c>
      <c r="E20" s="26">
        <f t="shared" si="1"/>
        <v>602.1735826540715</v>
      </c>
      <c r="F20" s="43" t="s">
        <v>678</v>
      </c>
      <c r="G20" s="28" t="s">
        <v>584</v>
      </c>
      <c r="H20" s="27" t="s">
        <v>42</v>
      </c>
      <c r="I20" s="39"/>
      <c r="J20" s="30">
        <f t="shared" si="2"/>
        <v>9.958333333333332</v>
      </c>
      <c r="K20" s="31">
        <f t="shared" si="3"/>
        <v>52.10416666666667</v>
      </c>
      <c r="L20" s="32" t="str">
        <f t="shared" si="4"/>
        <v>JO57XJ</v>
      </c>
      <c r="M20" s="33">
        <f t="shared" si="5"/>
        <v>11.958333333333332</v>
      </c>
      <c r="N20" s="33">
        <f t="shared" si="6"/>
        <v>57.395833333333336</v>
      </c>
      <c r="O20" s="10">
        <f t="shared" si="7"/>
        <v>0.8424132142623957</v>
      </c>
      <c r="P20" s="10">
        <f t="shared" si="8"/>
        <v>0.7891287548284837</v>
      </c>
      <c r="Q20" s="10">
        <f t="shared" si="9"/>
        <v>0.5388320484493281</v>
      </c>
      <c r="R20" s="10">
        <f t="shared" si="10"/>
        <v>0.61422781466069</v>
      </c>
      <c r="S20" s="10">
        <f t="shared" si="11"/>
        <v>0.9993908270190958</v>
      </c>
      <c r="T20" s="10">
        <f t="shared" si="12"/>
        <v>0.9955365070897473</v>
      </c>
      <c r="U20" s="10">
        <f t="shared" si="13"/>
        <v>0.09451790655377046</v>
      </c>
      <c r="V20" s="10">
        <f t="shared" si="14"/>
        <v>0.09437723799489772</v>
      </c>
      <c r="W20" s="10">
        <f t="shared" si="15"/>
        <v>-0.9738636089644852</v>
      </c>
      <c r="X20" s="11">
        <f t="shared" si="16"/>
        <v>166.87162683458354</v>
      </c>
    </row>
    <row r="21" spans="1:24" ht="13.5">
      <c r="A21" s="24">
        <v>2320.88</v>
      </c>
      <c r="B21" s="25" t="s">
        <v>679</v>
      </c>
      <c r="C21" s="25" t="s">
        <v>680</v>
      </c>
      <c r="D21" s="26">
        <f t="shared" si="0"/>
        <v>240.40009876057204</v>
      </c>
      <c r="E21" s="26">
        <f t="shared" si="1"/>
        <v>285.44893718065583</v>
      </c>
      <c r="F21" s="27">
        <v>1</v>
      </c>
      <c r="G21" s="35" t="s">
        <v>681</v>
      </c>
      <c r="H21" s="27">
        <v>0.5</v>
      </c>
      <c r="I21" s="40"/>
      <c r="J21" s="30">
        <f t="shared" si="2"/>
        <v>7.958333333333333</v>
      </c>
      <c r="K21" s="31">
        <f t="shared" si="3"/>
        <v>56.0625</v>
      </c>
      <c r="L21" s="32" t="str">
        <f t="shared" si="4"/>
        <v>JO57XJ</v>
      </c>
      <c r="M21" s="33">
        <f t="shared" si="5"/>
        <v>11.958333333333332</v>
      </c>
      <c r="N21" s="33">
        <f t="shared" si="6"/>
        <v>57.395833333333336</v>
      </c>
      <c r="O21" s="10">
        <f t="shared" si="7"/>
        <v>0.8424132142623957</v>
      </c>
      <c r="P21" s="10">
        <f t="shared" si="8"/>
        <v>0.8296470640257853</v>
      </c>
      <c r="Q21" s="10">
        <f t="shared" si="9"/>
        <v>0.5388320484493281</v>
      </c>
      <c r="R21" s="10">
        <f t="shared" si="10"/>
        <v>0.558288231251022</v>
      </c>
      <c r="S21" s="10">
        <f t="shared" si="11"/>
        <v>0.9975640502598242</v>
      </c>
      <c r="T21" s="10">
        <f t="shared" si="12"/>
        <v>0.9989964500304684</v>
      </c>
      <c r="U21" s="10">
        <f t="shared" si="13"/>
        <v>0.04480441644650068</v>
      </c>
      <c r="V21" s="10">
        <f t="shared" si="14"/>
        <v>0.0447894276199391</v>
      </c>
      <c r="W21" s="10">
        <f t="shared" si="15"/>
        <v>-0.49394036783756223</v>
      </c>
      <c r="X21" s="11">
        <f t="shared" si="16"/>
        <v>119.59990123942796</v>
      </c>
    </row>
    <row r="22" spans="1:24" ht="13.5">
      <c r="A22" s="24">
        <v>2320.89</v>
      </c>
      <c r="B22" s="25" t="s">
        <v>682</v>
      </c>
      <c r="C22" s="25" t="s">
        <v>646</v>
      </c>
      <c r="D22" s="26">
        <f t="shared" si="0"/>
        <v>236.6266437919021</v>
      </c>
      <c r="E22" s="26">
        <f t="shared" si="1"/>
        <v>859.373987338571</v>
      </c>
      <c r="F22" s="43" t="s">
        <v>672</v>
      </c>
      <c r="G22" s="28" t="s">
        <v>354</v>
      </c>
      <c r="H22" s="27" t="s">
        <v>42</v>
      </c>
      <c r="I22" s="39"/>
      <c r="J22" s="30">
        <f t="shared" si="2"/>
        <v>1.2916666666666667</v>
      </c>
      <c r="K22" s="31">
        <f t="shared" si="3"/>
        <v>52.645833333333336</v>
      </c>
      <c r="L22" s="32" t="str">
        <f t="shared" si="4"/>
        <v>JO57XJ</v>
      </c>
      <c r="M22" s="33">
        <f t="shared" si="5"/>
        <v>11.958333333333332</v>
      </c>
      <c r="N22" s="33">
        <f t="shared" si="6"/>
        <v>57.395833333333336</v>
      </c>
      <c r="O22" s="10">
        <f t="shared" si="7"/>
        <v>0.8424132142623957</v>
      </c>
      <c r="P22" s="10">
        <f t="shared" si="8"/>
        <v>0.7949002320999405</v>
      </c>
      <c r="Q22" s="10">
        <f t="shared" si="9"/>
        <v>0.5388320484493281</v>
      </c>
      <c r="R22" s="10">
        <f t="shared" si="10"/>
        <v>0.6067401593824663</v>
      </c>
      <c r="S22" s="10">
        <f t="shared" si="11"/>
        <v>0.9827206467064133</v>
      </c>
      <c r="T22" s="10">
        <f t="shared" si="12"/>
        <v>0.9909163455038748</v>
      </c>
      <c r="U22" s="10">
        <f t="shared" si="13"/>
        <v>0.13488839857770696</v>
      </c>
      <c r="V22" s="10">
        <f t="shared" si="14"/>
        <v>0.13447972417151047</v>
      </c>
      <c r="W22" s="10">
        <f t="shared" si="15"/>
        <v>-0.5500924580450355</v>
      </c>
      <c r="X22" s="11">
        <f t="shared" si="16"/>
        <v>123.37335620809789</v>
      </c>
    </row>
    <row r="23" spans="1:24" ht="13.5">
      <c r="A23" s="24">
        <v>2320.92</v>
      </c>
      <c r="B23" s="25" t="s">
        <v>508</v>
      </c>
      <c r="C23" s="25" t="s">
        <v>509</v>
      </c>
      <c r="D23" s="26">
        <f t="shared" si="0"/>
        <v>193.02518744869883</v>
      </c>
      <c r="E23" s="26">
        <f t="shared" si="1"/>
        <v>360.65844175237487</v>
      </c>
      <c r="F23" s="43" t="s">
        <v>683</v>
      </c>
      <c r="G23" s="28" t="s">
        <v>351</v>
      </c>
      <c r="H23" s="27" t="s">
        <v>42</v>
      </c>
      <c r="I23" s="39"/>
      <c r="J23" s="30">
        <f t="shared" si="2"/>
        <v>10.708333333333332</v>
      </c>
      <c r="K23" s="31">
        <f t="shared" si="3"/>
        <v>54.22916666666667</v>
      </c>
      <c r="L23" s="32" t="str">
        <f t="shared" si="4"/>
        <v>JO57XJ</v>
      </c>
      <c r="M23" s="33">
        <f t="shared" si="5"/>
        <v>11.958333333333332</v>
      </c>
      <c r="N23" s="33">
        <f t="shared" si="6"/>
        <v>57.395833333333336</v>
      </c>
      <c r="O23" s="10">
        <f t="shared" si="7"/>
        <v>0.8424132142623957</v>
      </c>
      <c r="P23" s="10">
        <f t="shared" si="8"/>
        <v>0.8113614891462998</v>
      </c>
      <c r="Q23" s="10">
        <f t="shared" si="9"/>
        <v>0.5388320484493281</v>
      </c>
      <c r="R23" s="10">
        <f t="shared" si="10"/>
        <v>0.5845447236356675</v>
      </c>
      <c r="S23" s="10">
        <f t="shared" si="11"/>
        <v>0.9997620270799091</v>
      </c>
      <c r="T23" s="10">
        <f t="shared" si="12"/>
        <v>0.9983981161761676</v>
      </c>
      <c r="U23" s="10">
        <f t="shared" si="13"/>
        <v>0.05660939283509259</v>
      </c>
      <c r="V23" s="10">
        <f t="shared" si="14"/>
        <v>0.05657916238227428</v>
      </c>
      <c r="W23" s="10">
        <f t="shared" si="15"/>
        <v>-0.9742710812760941</v>
      </c>
      <c r="X23" s="11">
        <f t="shared" si="16"/>
        <v>166.97481255130117</v>
      </c>
    </row>
    <row r="24" spans="1:24" ht="13.5">
      <c r="A24" s="24">
        <v>2320.92</v>
      </c>
      <c r="B24" s="25" t="s">
        <v>439</v>
      </c>
      <c r="C24" s="25" t="s">
        <v>684</v>
      </c>
      <c r="D24" s="26">
        <f t="shared" si="0"/>
        <v>221.6796763328133</v>
      </c>
      <c r="E24" s="26">
        <f t="shared" si="1"/>
        <v>723.8432245677799</v>
      </c>
      <c r="F24" s="27">
        <v>2</v>
      </c>
      <c r="G24" s="28" t="s">
        <v>200</v>
      </c>
      <c r="H24" s="27" t="s">
        <v>42</v>
      </c>
      <c r="I24" s="39"/>
      <c r="J24" s="30">
        <f t="shared" si="2"/>
        <v>4.875</v>
      </c>
      <c r="K24" s="31">
        <f t="shared" si="3"/>
        <v>52.3125</v>
      </c>
      <c r="L24" s="32" t="str">
        <f t="shared" si="4"/>
        <v>JO57XJ</v>
      </c>
      <c r="M24" s="33">
        <f t="shared" si="5"/>
        <v>11.958333333333332</v>
      </c>
      <c r="N24" s="33">
        <f t="shared" si="6"/>
        <v>57.395833333333336</v>
      </c>
      <c r="O24" s="10">
        <f t="shared" si="7"/>
        <v>0.8424132142623957</v>
      </c>
      <c r="P24" s="10">
        <f t="shared" si="8"/>
        <v>0.7913569286406602</v>
      </c>
      <c r="Q24" s="10">
        <f t="shared" si="9"/>
        <v>0.5388320484493281</v>
      </c>
      <c r="R24" s="10">
        <f t="shared" si="10"/>
        <v>0.6113544074368165</v>
      </c>
      <c r="S24" s="10">
        <f t="shared" si="11"/>
        <v>0.9923678501135846</v>
      </c>
      <c r="T24" s="10">
        <f t="shared" si="12"/>
        <v>0.9935527189999628</v>
      </c>
      <c r="U24" s="10">
        <f t="shared" si="13"/>
        <v>0.11361532327229318</v>
      </c>
      <c r="V24" s="10">
        <f t="shared" si="14"/>
        <v>0.11337104819036034</v>
      </c>
      <c r="W24" s="10">
        <f t="shared" si="15"/>
        <v>-0.7468741024328145</v>
      </c>
      <c r="X24" s="11">
        <f t="shared" si="16"/>
        <v>138.3203236671867</v>
      </c>
    </row>
    <row r="25" spans="1:24" ht="13.5">
      <c r="A25" s="24">
        <v>2320.93</v>
      </c>
      <c r="B25" s="25" t="s">
        <v>258</v>
      </c>
      <c r="C25" s="25" t="s">
        <v>259</v>
      </c>
      <c r="D25" s="26">
        <f t="shared" si="0"/>
        <v>183.00877558179872</v>
      </c>
      <c r="E25" s="26">
        <f t="shared" si="1"/>
        <v>199.48649052878972</v>
      </c>
      <c r="F25" s="27">
        <v>20</v>
      </c>
      <c r="G25" s="35" t="s">
        <v>357</v>
      </c>
      <c r="H25" s="27" t="s">
        <v>685</v>
      </c>
      <c r="I25" s="39"/>
      <c r="J25" s="30">
        <f t="shared" si="2"/>
        <v>11.791666666666666</v>
      </c>
      <c r="K25" s="31">
        <f t="shared" si="3"/>
        <v>55.60416666666667</v>
      </c>
      <c r="L25" s="32" t="str">
        <f t="shared" si="4"/>
        <v>JO57XJ</v>
      </c>
      <c r="M25" s="33">
        <f t="shared" si="5"/>
        <v>11.958333333333332</v>
      </c>
      <c r="N25" s="33">
        <f t="shared" si="6"/>
        <v>57.395833333333336</v>
      </c>
      <c r="O25" s="10">
        <f t="shared" si="7"/>
        <v>0.8424132142623957</v>
      </c>
      <c r="P25" s="10">
        <f t="shared" si="8"/>
        <v>0.8251545816563493</v>
      </c>
      <c r="Q25" s="10">
        <f t="shared" si="9"/>
        <v>0.5388320484493281</v>
      </c>
      <c r="R25" s="10">
        <f t="shared" si="10"/>
        <v>0.5649069979842126</v>
      </c>
      <c r="S25" s="10">
        <f t="shared" si="11"/>
        <v>0.9999957692054863</v>
      </c>
      <c r="T25" s="10">
        <f t="shared" si="12"/>
        <v>0.9995098304921408</v>
      </c>
      <c r="U25" s="10">
        <f t="shared" si="13"/>
        <v>0.03131164503669592</v>
      </c>
      <c r="V25" s="10">
        <f t="shared" si="14"/>
        <v>0.03130652886494981</v>
      </c>
      <c r="W25" s="10">
        <f t="shared" si="15"/>
        <v>-0.9986215071198606</v>
      </c>
      <c r="X25" s="11">
        <f t="shared" si="16"/>
        <v>176.99122441820128</v>
      </c>
    </row>
    <row r="26" spans="1:24" ht="13.5">
      <c r="A26" s="24">
        <v>2320.94</v>
      </c>
      <c r="B26" s="25" t="s">
        <v>345</v>
      </c>
      <c r="C26" s="25" t="s">
        <v>686</v>
      </c>
      <c r="D26" s="26">
        <f t="shared" si="0"/>
        <v>13.635508216362858</v>
      </c>
      <c r="E26" s="26">
        <f t="shared" si="1"/>
        <v>143.17443423402182</v>
      </c>
      <c r="F26" s="43" t="s">
        <v>200</v>
      </c>
      <c r="G26" s="28" t="s">
        <v>200</v>
      </c>
      <c r="H26" s="27" t="s">
        <v>200</v>
      </c>
      <c r="I26" s="39"/>
      <c r="J26" s="30">
        <f t="shared" si="2"/>
        <v>12.541666666666666</v>
      </c>
      <c r="K26" s="31">
        <f t="shared" si="3"/>
        <v>58.645833333333336</v>
      </c>
      <c r="L26" s="32" t="str">
        <f t="shared" si="4"/>
        <v>JO57XJ</v>
      </c>
      <c r="M26" s="33">
        <f t="shared" si="5"/>
        <v>11.958333333333332</v>
      </c>
      <c r="N26" s="33">
        <f t="shared" si="6"/>
        <v>57.395833333333336</v>
      </c>
      <c r="O26" s="10">
        <f t="shared" si="7"/>
        <v>0.8424132142623957</v>
      </c>
      <c r="P26" s="10">
        <f t="shared" si="8"/>
        <v>0.8539673019197337</v>
      </c>
      <c r="Q26" s="10">
        <f t="shared" si="9"/>
        <v>0.5388320484493281</v>
      </c>
      <c r="R26" s="10">
        <f t="shared" si="10"/>
        <v>0.5203266735925908</v>
      </c>
      <c r="S26" s="10">
        <f t="shared" si="11"/>
        <v>0.9999481731783374</v>
      </c>
      <c r="T26" s="10">
        <f t="shared" si="12"/>
        <v>0.9997474964619478</v>
      </c>
      <c r="U26" s="10">
        <f t="shared" si="13"/>
        <v>0.02247283538440148</v>
      </c>
      <c r="V26" s="10">
        <f t="shared" si="14"/>
        <v>0.022470943862410827</v>
      </c>
      <c r="W26" s="10">
        <f t="shared" si="15"/>
        <v>0.9718150880715029</v>
      </c>
      <c r="X26" s="11">
        <f t="shared" si="16"/>
        <v>13.635508216362858</v>
      </c>
    </row>
    <row r="27" spans="1:24" ht="13.5">
      <c r="A27" s="24">
        <v>2320.95</v>
      </c>
      <c r="B27" s="25" t="s">
        <v>687</v>
      </c>
      <c r="C27" s="25" t="s">
        <v>688</v>
      </c>
      <c r="D27" s="26">
        <f t="shared" si="0"/>
        <v>167.8535584860822</v>
      </c>
      <c r="E27" s="26">
        <f t="shared" si="1"/>
        <v>198.83881179940698</v>
      </c>
      <c r="F27" s="27">
        <v>5</v>
      </c>
      <c r="G27" s="28" t="s">
        <v>357</v>
      </c>
      <c r="H27" s="27" t="s">
        <v>42</v>
      </c>
      <c r="I27" s="39"/>
      <c r="J27" s="30">
        <f t="shared" si="2"/>
        <v>12.625</v>
      </c>
      <c r="K27" s="31">
        <f t="shared" si="3"/>
        <v>55.645833333333336</v>
      </c>
      <c r="L27" s="32" t="str">
        <f t="shared" si="4"/>
        <v>JO57XJ</v>
      </c>
      <c r="M27" s="33">
        <f t="shared" si="5"/>
        <v>11.958333333333332</v>
      </c>
      <c r="N27" s="33">
        <f t="shared" si="6"/>
        <v>57.395833333333336</v>
      </c>
      <c r="O27" s="10">
        <f t="shared" si="7"/>
        <v>0.8424132142623957</v>
      </c>
      <c r="P27" s="10">
        <f t="shared" si="8"/>
        <v>0.825565175390544</v>
      </c>
      <c r="Q27" s="10">
        <f t="shared" si="9"/>
        <v>0.5388320484493281</v>
      </c>
      <c r="R27" s="10">
        <f t="shared" si="10"/>
        <v>0.56430677931634</v>
      </c>
      <c r="S27" s="10">
        <f t="shared" si="11"/>
        <v>0.9999323080037622</v>
      </c>
      <c r="T27" s="10">
        <f t="shared" si="12"/>
        <v>0.999513007963069</v>
      </c>
      <c r="U27" s="10">
        <f t="shared" si="13"/>
        <v>0.031209984586314077</v>
      </c>
      <c r="V27" s="10">
        <f t="shared" si="14"/>
        <v>0.031204918083821826</v>
      </c>
      <c r="W27" s="10">
        <f t="shared" si="15"/>
        <v>-0.9776130077117436</v>
      </c>
      <c r="X27" s="11">
        <f t="shared" si="16"/>
        <v>167.8535584860822</v>
      </c>
    </row>
    <row r="28" spans="1:24" ht="13.5">
      <c r="A28" s="24">
        <v>2320.955</v>
      </c>
      <c r="B28" s="25" t="s">
        <v>349</v>
      </c>
      <c r="C28" s="25" t="s">
        <v>350</v>
      </c>
      <c r="D28" s="26">
        <f t="shared" si="0"/>
        <v>270.63182038794804</v>
      </c>
      <c r="E28" s="26">
        <f t="shared" si="1"/>
        <v>89.87126372358969</v>
      </c>
      <c r="F28" s="27">
        <v>8</v>
      </c>
      <c r="G28" s="28" t="s">
        <v>357</v>
      </c>
      <c r="H28" s="27" t="s">
        <v>42</v>
      </c>
      <c r="I28" s="39"/>
      <c r="J28" s="30">
        <f t="shared" si="2"/>
        <v>10.458333333333332</v>
      </c>
      <c r="K28" s="31">
        <f t="shared" si="3"/>
        <v>57.395833333333336</v>
      </c>
      <c r="L28" s="32" t="str">
        <f t="shared" si="4"/>
        <v>JO57XJ</v>
      </c>
      <c r="M28" s="33">
        <f t="shared" si="5"/>
        <v>11.958333333333332</v>
      </c>
      <c r="N28" s="33">
        <f t="shared" si="6"/>
        <v>57.395833333333336</v>
      </c>
      <c r="O28" s="10">
        <f t="shared" si="7"/>
        <v>0.8424132142623957</v>
      </c>
      <c r="P28" s="10">
        <f t="shared" si="8"/>
        <v>0.8424132142623957</v>
      </c>
      <c r="Q28" s="10">
        <f t="shared" si="9"/>
        <v>0.5388320484493281</v>
      </c>
      <c r="R28" s="10">
        <f t="shared" si="10"/>
        <v>0.5388320484493281</v>
      </c>
      <c r="S28" s="10">
        <f t="shared" si="11"/>
        <v>0.9996573249755573</v>
      </c>
      <c r="T28" s="10">
        <f t="shared" si="12"/>
        <v>0.9999005077414781</v>
      </c>
      <c r="U28" s="10">
        <f t="shared" si="13"/>
        <v>0.014106304147479154</v>
      </c>
      <c r="V28" s="10">
        <f t="shared" si="14"/>
        <v>0.014105836321689755</v>
      </c>
      <c r="W28" s="10">
        <f t="shared" si="15"/>
        <v>0.01102712256039457</v>
      </c>
      <c r="X28" s="11">
        <f t="shared" si="16"/>
        <v>89.36817961205195</v>
      </c>
    </row>
    <row r="29" spans="1:24" ht="13.5">
      <c r="A29" s="24">
        <v>2320.955</v>
      </c>
      <c r="B29" s="25" t="s">
        <v>689</v>
      </c>
      <c r="C29" s="25" t="s">
        <v>690</v>
      </c>
      <c r="D29" s="26">
        <f t="shared" si="0"/>
        <v>243.75798640987236</v>
      </c>
      <c r="E29" s="26">
        <f t="shared" si="1"/>
        <v>990.8390354761957</v>
      </c>
      <c r="F29" s="43" t="s">
        <v>668</v>
      </c>
      <c r="G29" s="28" t="s">
        <v>200</v>
      </c>
      <c r="H29" s="27" t="s">
        <v>42</v>
      </c>
      <c r="I29" s="39"/>
      <c r="J29" s="30">
        <f t="shared" si="2"/>
        <v>-1.2916666666666667</v>
      </c>
      <c r="K29" s="31">
        <f t="shared" si="3"/>
        <v>52.6875</v>
      </c>
      <c r="L29" s="32" t="str">
        <f t="shared" si="4"/>
        <v>JO57XJ</v>
      </c>
      <c r="M29" s="33">
        <f t="shared" si="5"/>
        <v>11.958333333333332</v>
      </c>
      <c r="N29" s="33">
        <f t="shared" si="6"/>
        <v>57.395833333333336</v>
      </c>
      <c r="O29" s="10">
        <f t="shared" si="7"/>
        <v>0.8424132142623957</v>
      </c>
      <c r="P29" s="10">
        <f t="shared" si="8"/>
        <v>0.79534125576491</v>
      </c>
      <c r="Q29" s="10">
        <f t="shared" si="9"/>
        <v>0.5388320484493281</v>
      </c>
      <c r="R29" s="10">
        <f t="shared" si="10"/>
        <v>0.6061619312347948</v>
      </c>
      <c r="S29" s="10">
        <f t="shared" si="11"/>
        <v>0.9733792584604485</v>
      </c>
      <c r="T29" s="10">
        <f t="shared" si="12"/>
        <v>0.9879306061752522</v>
      </c>
      <c r="U29" s="10">
        <f t="shared" si="13"/>
        <v>0.15552331431112787</v>
      </c>
      <c r="V29" s="10">
        <f t="shared" si="14"/>
        <v>0.1548971187020557</v>
      </c>
      <c r="W29" s="10">
        <f t="shared" si="15"/>
        <v>-0.4421636715956929</v>
      </c>
      <c r="X29" s="11">
        <f t="shared" si="16"/>
        <v>116.24201359012764</v>
      </c>
    </row>
    <row r="30" spans="1:24" ht="13.5">
      <c r="A30" s="24">
        <v>2320.97</v>
      </c>
      <c r="B30" s="25" t="s">
        <v>479</v>
      </c>
      <c r="C30" s="25" t="s">
        <v>480</v>
      </c>
      <c r="D30" s="26">
        <f>IF(AND(M30&gt;J30,X30&lt;180),SUM(360,-X30),X30)</f>
        <v>157.0230156600392</v>
      </c>
      <c r="E30" s="26">
        <f>PRODUCT(6371,ACOS(SUM(PRODUCT(COS(PRODUCT(PI()/180,N30)),COS(PRODUCT(PI()/180,K30)),COS(PRODUCT(PI()/180,SUM(J30,-M30)))),PRODUCT(SIN(PRODUCT(PI()/180,N30)),SIN(PRODUCT(PI()/180,K30))))))</f>
        <v>200.5188363653137</v>
      </c>
      <c r="F30" s="27">
        <v>30</v>
      </c>
      <c r="G30" s="35" t="s">
        <v>691</v>
      </c>
      <c r="H30" s="27" t="s">
        <v>42</v>
      </c>
      <c r="J30" s="30">
        <f>SUM(SUM(-180,PRODUCT(2,SUM(CODE(MID(C30,1,1)),-65),10)),PRODUCT((SUM(CODE(MID(C30,3,1)),-48)),2),PRODUCT(SUM(CODE(MID(C30,5,1)),-65),1/12),1/24)</f>
        <v>13.208333333333332</v>
      </c>
      <c r="K30" s="31">
        <f>SUM(SUM(-90,PRODUCT(SUM(CODE(MID(C30,2,1)),-65),10)),SUM(CODE(MID(C30,4,1)),-48),PRODUCT(SUM(CODE(RIGHT(C30,1)),-65),1/24),1/48)</f>
        <v>55.72916666666667</v>
      </c>
      <c r="L30" s="32" t="str">
        <f t="shared" si="4"/>
        <v>JO57XJ</v>
      </c>
      <c r="M30" s="33">
        <f>SUM(SUM(-180,PRODUCT(2,SUM(CODE(MID(L30,1,1)),-65),10)),PRODUCT((SUM(CODE(MID(L30,3,1)),-48)),2),PRODUCT(SUM(CODE(MID(L30,5,1)),-65),1/12),1/24)</f>
        <v>11.958333333333332</v>
      </c>
      <c r="N30" s="33">
        <f>SUM(SUM(-90,PRODUCT(SUM(CODE(MID(L30,2,1)),-65),10)),SUM(CODE(MID(L30,4,1)),-48),PRODUCT(SUM(CODE(RIGHT(L30,1)),-65),1/24),1/48)</f>
        <v>57.395833333333336</v>
      </c>
      <c r="O30" s="10">
        <f>SIN(PRODUCT(PI()/180,N30))</f>
        <v>0.8424132142623957</v>
      </c>
      <c r="P30" s="10">
        <f>SIN(PRODUCT(PI()/180,K30))</f>
        <v>0.8263850528424256</v>
      </c>
      <c r="Q30" s="10">
        <f>COS(PRODUCT(PI()/180,N30))</f>
        <v>0.5388320484493281</v>
      </c>
      <c r="R30" s="10">
        <f>COS(PRODUCT(PI()/180,K30))</f>
        <v>0.563105446997826</v>
      </c>
      <c r="S30" s="10">
        <f>COS(PRODUCT(PI()/180,SUM(J30,-M30)))</f>
        <v>0.9997620270799091</v>
      </c>
      <c r="T30" s="10">
        <f>SUM(PRODUCT(P30,O30),PRODUCT(R30,Q30,S30))</f>
        <v>0.99950474451453</v>
      </c>
      <c r="U30" s="10">
        <f>ACOS(T30)</f>
        <v>0.03147368330957678</v>
      </c>
      <c r="V30" s="10">
        <f>SIN(U30)</f>
        <v>0.03146848729990306</v>
      </c>
      <c r="W30" s="10">
        <f>PRODUCT(SUM(P30,-PRODUCT(O30,T30)),PRODUCT(1/Q30,1/V30))</f>
        <v>-0.9206617355029376</v>
      </c>
      <c r="X30" s="11">
        <f>IF(J30=M30,IF(K30&gt;N30,0,180),PRODUCT(180,1/PI(),ACOS(W30)))</f>
        <v>157.0230156600392</v>
      </c>
    </row>
    <row r="31" spans="4:14" ht="13.5">
      <c r="D31" s="26"/>
      <c r="E31" s="26"/>
      <c r="G31" s="35"/>
      <c r="I31" s="34"/>
      <c r="J31" s="30"/>
      <c r="K31" s="31"/>
      <c r="L31" s="36"/>
      <c r="M31" s="33"/>
      <c r="N31" s="33"/>
    </row>
    <row r="32" spans="4:14" ht="13.5">
      <c r="D32" s="26"/>
      <c r="E32" s="26"/>
      <c r="J32" s="30"/>
      <c r="K32" s="31"/>
      <c r="L32" s="36"/>
      <c r="M32" s="33"/>
      <c r="N32" s="33"/>
    </row>
    <row r="33" spans="4:14" ht="13.5">
      <c r="D33" s="26"/>
      <c r="E33" s="26"/>
      <c r="J33" s="30"/>
      <c r="K33" s="31"/>
      <c r="L33" s="36"/>
      <c r="M33" s="33"/>
      <c r="N33" s="33"/>
    </row>
    <row r="34" spans="4:14" ht="13.5">
      <c r="D34" s="26"/>
      <c r="E34" s="26"/>
      <c r="G34" s="35"/>
      <c r="I34" s="34"/>
      <c r="J34" s="30"/>
      <c r="K34" s="31"/>
      <c r="L34" s="36"/>
      <c r="M34" s="33"/>
      <c r="N34" s="33"/>
    </row>
    <row r="35" spans="4:14" ht="13.5">
      <c r="D35" s="26"/>
      <c r="E35" s="26"/>
      <c r="J35" s="30"/>
      <c r="K35" s="31"/>
      <c r="L35" s="36"/>
      <c r="M35" s="33"/>
      <c r="N35" s="33"/>
    </row>
    <row r="36" spans="4:14" ht="13.5">
      <c r="D36" s="26"/>
      <c r="E36" s="26"/>
      <c r="J36" s="30"/>
      <c r="K36" s="31"/>
      <c r="L36" s="36"/>
      <c r="M36" s="33"/>
      <c r="N36" s="33"/>
    </row>
    <row r="37" spans="4:14" ht="13.5">
      <c r="D37" s="26"/>
      <c r="E37" s="26"/>
      <c r="J37" s="30"/>
      <c r="K37" s="31"/>
      <c r="L37" s="36"/>
      <c r="M37" s="33"/>
      <c r="N37" s="33"/>
    </row>
    <row r="38" spans="4:14" ht="13.5">
      <c r="D38" s="26"/>
      <c r="E38" s="26"/>
      <c r="G38" s="35"/>
      <c r="I38" s="34"/>
      <c r="J38" s="30"/>
      <c r="K38" s="31"/>
      <c r="L38" s="36"/>
      <c r="M38" s="33"/>
      <c r="N38" s="33"/>
    </row>
    <row r="39" spans="4:14" ht="13.5">
      <c r="D39" s="26"/>
      <c r="E39" s="26"/>
      <c r="G39" s="35"/>
      <c r="I39" s="34"/>
      <c r="J39" s="30"/>
      <c r="K39" s="31"/>
      <c r="L39" s="36"/>
      <c r="M39" s="33"/>
      <c r="N39" s="33"/>
    </row>
    <row r="40" spans="4:14" ht="13.5">
      <c r="D40" s="26"/>
      <c r="E40" s="26"/>
      <c r="G40" s="35"/>
      <c r="I40" s="34"/>
      <c r="J40" s="30"/>
      <c r="K40" s="31"/>
      <c r="L40" s="36"/>
      <c r="M40" s="33"/>
      <c r="N40" s="33"/>
    </row>
    <row r="41" spans="4:14" ht="13.5">
      <c r="D41" s="26"/>
      <c r="E41" s="26"/>
      <c r="G41" s="35"/>
      <c r="I41" s="34"/>
      <c r="J41" s="30"/>
      <c r="K41" s="31"/>
      <c r="L41" s="36"/>
      <c r="M41" s="33"/>
      <c r="N41" s="33"/>
    </row>
    <row r="42" spans="4:14" ht="13.5">
      <c r="D42" s="26"/>
      <c r="E42" s="26"/>
      <c r="G42" s="35"/>
      <c r="I42" s="34"/>
      <c r="J42" s="30"/>
      <c r="K42" s="31"/>
      <c r="L42" s="36"/>
      <c r="M42" s="33"/>
      <c r="N42" s="33"/>
    </row>
    <row r="43" spans="4:14" ht="13.5">
      <c r="D43" s="26"/>
      <c r="E43" s="26"/>
      <c r="J43" s="30"/>
      <c r="K43" s="31"/>
      <c r="L43" s="36"/>
      <c r="M43" s="33"/>
      <c r="N43" s="33"/>
    </row>
    <row r="44" spans="4:14" ht="13.5">
      <c r="D44" s="26"/>
      <c r="E44" s="26"/>
      <c r="J44" s="30"/>
      <c r="K44" s="31"/>
      <c r="L44" s="36"/>
      <c r="M44" s="33"/>
      <c r="N44" s="33"/>
    </row>
    <row r="45" spans="4:14" ht="13.5">
      <c r="D45" s="26"/>
      <c r="E45" s="26"/>
      <c r="J45" s="30"/>
      <c r="K45" s="31"/>
      <c r="L45" s="36"/>
      <c r="M45" s="33"/>
      <c r="N45" s="33"/>
    </row>
    <row r="46" spans="4:14" ht="13.5">
      <c r="D46" s="26"/>
      <c r="E46" s="26"/>
      <c r="J46" s="30"/>
      <c r="K46" s="31"/>
      <c r="L46" s="36"/>
      <c r="M46" s="33"/>
      <c r="N46" s="33"/>
    </row>
  </sheetData>
  <printOptions gridLines="1"/>
  <pageMargins left="0.5905511811023623" right="0.35433070866141736" top="0.7874015748031497" bottom="0.787401574803149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X33"/>
  <sheetViews>
    <sheetView zoomScale="130" zoomScaleNormal="130" workbookViewId="0" topLeftCell="A1">
      <pane xSplit="9" ySplit="3" topLeftCell="J4" activePane="bottomRight" state="frozen"/>
      <selection pane="topLeft" activeCell="A1" sqref="A1"/>
      <selection pane="topRight" activeCell="C1" sqref="C1"/>
      <selection pane="bottomLeft" activeCell="A16" sqref="A16"/>
      <selection pane="bottomRight" activeCell="I12" sqref="I12"/>
    </sheetView>
  </sheetViews>
  <sheetFormatPr defaultColWidth="9.140625" defaultRowHeight="12.75"/>
  <cols>
    <col min="1" max="1" width="9.7109375" style="24" customWidth="1"/>
    <col min="2" max="2" width="9.57421875" style="25" customWidth="1"/>
    <col min="3" max="3" width="9.421875" style="25" customWidth="1"/>
    <col min="4" max="4" width="5.8515625" style="25" customWidth="1"/>
    <col min="5" max="5" width="6.57421875" style="25" customWidth="1"/>
    <col min="6" max="6" width="7.28125" style="27" customWidth="1"/>
    <col min="7" max="7" width="14.57421875" style="28" customWidth="1"/>
    <col min="8" max="8" width="7.7109375" style="27" customWidth="1"/>
    <col min="9" max="9" width="22.421875" style="29" customWidth="1"/>
    <col min="10" max="10" width="8.8515625" style="8" customWidth="1"/>
    <col min="11" max="11" width="8.28125" style="37" customWidth="1"/>
    <col min="12" max="12" width="7.140625" style="8" customWidth="1"/>
    <col min="13" max="13" width="8.140625" style="8" customWidth="1"/>
    <col min="14" max="14" width="7.7109375" style="8" customWidth="1"/>
    <col min="15" max="15" width="6.421875" style="10" customWidth="1"/>
    <col min="16" max="16" width="7.28125" style="10" customWidth="1"/>
    <col min="17" max="17" width="6.57421875" style="10" customWidth="1"/>
    <col min="18" max="18" width="7.00390625" style="10" customWidth="1"/>
    <col min="19" max="20" width="7.140625" style="10" customWidth="1"/>
    <col min="21" max="21" width="7.28125" style="10" customWidth="1"/>
    <col min="22" max="22" width="7.57421875" style="10" customWidth="1"/>
    <col min="23" max="23" width="8.00390625" style="10" customWidth="1"/>
    <col min="24" max="24" width="4.421875" style="11" customWidth="1"/>
    <col min="25" max="16384" width="11.421875" style="12" customWidth="1"/>
  </cols>
  <sheetData>
    <row r="1" spans="1:11" ht="20.25">
      <c r="A1" s="38" t="s">
        <v>692</v>
      </c>
      <c r="B1" s="2"/>
      <c r="C1" s="2"/>
      <c r="D1" s="2"/>
      <c r="E1" s="3" t="s">
        <v>13</v>
      </c>
      <c r="F1" s="4"/>
      <c r="G1" s="5" t="s">
        <v>14</v>
      </c>
      <c r="H1" s="6"/>
      <c r="I1" s="7" t="s">
        <v>1060</v>
      </c>
      <c r="K1" s="9"/>
    </row>
    <row r="2" spans="1:24" s="8" customFormat="1" ht="13.5">
      <c r="A2" s="13"/>
      <c r="B2" s="14"/>
      <c r="C2" s="14"/>
      <c r="D2" s="14"/>
      <c r="E2" s="14"/>
      <c r="F2" s="4"/>
      <c r="G2" s="14"/>
      <c r="H2" s="6"/>
      <c r="I2" s="7"/>
      <c r="K2" s="15"/>
      <c r="O2" s="10"/>
      <c r="P2" s="10"/>
      <c r="Q2" s="10"/>
      <c r="R2" s="10"/>
      <c r="S2" s="10"/>
      <c r="T2" s="10"/>
      <c r="U2" s="10"/>
      <c r="V2" s="10"/>
      <c r="W2" s="10"/>
      <c r="X2" s="11"/>
    </row>
    <row r="3" spans="1:24" s="8" customFormat="1" ht="14.25" thickBot="1">
      <c r="A3" s="16" t="s">
        <v>15</v>
      </c>
      <c r="B3" s="17" t="s">
        <v>16</v>
      </c>
      <c r="C3" s="17" t="s">
        <v>17</v>
      </c>
      <c r="D3" s="17" t="s">
        <v>18</v>
      </c>
      <c r="E3" s="17" t="s">
        <v>19</v>
      </c>
      <c r="F3" s="18" t="s">
        <v>20</v>
      </c>
      <c r="G3" s="19" t="s">
        <v>21</v>
      </c>
      <c r="H3" s="18" t="s">
        <v>18</v>
      </c>
      <c r="I3" s="20" t="s">
        <v>22</v>
      </c>
      <c r="J3" s="21" t="s">
        <v>23</v>
      </c>
      <c r="K3" s="22" t="s">
        <v>24</v>
      </c>
      <c r="L3" s="23" t="s">
        <v>25</v>
      </c>
      <c r="M3" s="23" t="s">
        <v>26</v>
      </c>
      <c r="N3" s="23" t="s">
        <v>27</v>
      </c>
      <c r="O3" s="10" t="s">
        <v>28</v>
      </c>
      <c r="P3" s="10" t="s">
        <v>29</v>
      </c>
      <c r="Q3" s="10" t="s">
        <v>30</v>
      </c>
      <c r="R3" s="10" t="s">
        <v>31</v>
      </c>
      <c r="S3" s="10" t="s">
        <v>32</v>
      </c>
      <c r="T3" s="10" t="s">
        <v>33</v>
      </c>
      <c r="U3" s="10" t="s">
        <v>34</v>
      </c>
      <c r="V3" s="10" t="s">
        <v>35</v>
      </c>
      <c r="W3" s="10" t="s">
        <v>36</v>
      </c>
      <c r="X3" s="11" t="s">
        <v>37</v>
      </c>
    </row>
    <row r="4" spans="1:24" ht="13.5">
      <c r="A4" s="24">
        <v>5760.035</v>
      </c>
      <c r="B4" s="25" t="s">
        <v>693</v>
      </c>
      <c r="C4" s="25" t="s">
        <v>694</v>
      </c>
      <c r="D4" s="26">
        <f>IF(AND(M4&gt;J4,X4&lt;180),SUM(360,-X4),X4)</f>
        <v>222.04227537368493</v>
      </c>
      <c r="E4" s="26">
        <f>PRODUCT(6371,ACOS(SUM(PRODUCT(COS(PRODUCT(PI()/180,N4)),COS(PRODUCT(PI()/180,K4)),COS(PRODUCT(PI()/180,SUM(J4,-M4)))),PRODUCT(SIN(PRODUCT(PI()/180,N4)),SIN(PRODUCT(PI()/180,K4))))))</f>
        <v>727.1751573566738</v>
      </c>
      <c r="G4" s="28" t="s">
        <v>357</v>
      </c>
      <c r="H4" s="27" t="s">
        <v>42</v>
      </c>
      <c r="I4" s="39"/>
      <c r="J4" s="30">
        <f>SUM(SUM(-180,PRODUCT(2,SUM(CODE(MID(C4,1,1)),-65),10)),PRODUCT((SUM(CODE(MID(C4,3,1)),-48)),2),PRODUCT(SUM(CODE(MID(C4,5,1)),-65),1/12),1/24)</f>
        <v>4.791666666666667</v>
      </c>
      <c r="K4" s="31">
        <f>SUM(SUM(-90,PRODUCT(SUM(CODE(MID(C4,2,1)),-65),10)),SUM(CODE(MID(C4,4,1)),-48),PRODUCT(SUM(CODE(RIGHT(C4,1)),-65),1/24),1/48)</f>
        <v>52.3125</v>
      </c>
      <c r="L4" s="32" t="str">
        <f aca="true" t="shared" si="0" ref="L4:L16">G$1</f>
        <v>JO57XJ</v>
      </c>
      <c r="M4" s="33">
        <f>SUM(SUM(-180,PRODUCT(2,SUM(CODE(MID(L4,1,1)),-65),10)),PRODUCT((SUM(CODE(MID(L4,3,1)),-48)),2),PRODUCT(SUM(CODE(MID(L4,5,1)),-65),1/12),1/24)</f>
        <v>11.958333333333332</v>
      </c>
      <c r="N4" s="33">
        <f>SUM(SUM(-90,PRODUCT(SUM(CODE(MID(L4,2,1)),-65),10)),SUM(CODE(MID(L4,4,1)),-48),PRODUCT(SUM(CODE(RIGHT(L4,1)),-65),1/24),1/48)</f>
        <v>57.395833333333336</v>
      </c>
      <c r="O4" s="10">
        <f>SIN(PRODUCT(PI()/180,N4))</f>
        <v>0.8424132142623957</v>
      </c>
      <c r="P4" s="10">
        <f>SIN(PRODUCT(PI()/180,K4))</f>
        <v>0.7913569286406602</v>
      </c>
      <c r="Q4" s="10">
        <f>COS(PRODUCT(PI()/180,N4))</f>
        <v>0.5388320484493281</v>
      </c>
      <c r="R4" s="10">
        <f>COS(PRODUCT(PI()/180,K4))</f>
        <v>0.6113544074368165</v>
      </c>
      <c r="S4" s="10">
        <f>COS(PRODUCT(PI()/180,SUM(J4,-M4)))</f>
        <v>0.9921874493325091</v>
      </c>
      <c r="T4" s="10">
        <f>SUM(PRODUCT(P4,O4),PRODUCT(R4,Q4,S4))</f>
        <v>0.9934932918531401</v>
      </c>
      <c r="U4" s="10">
        <f>ACOS(T4)</f>
        <v>0.11413830754303467</v>
      </c>
      <c r="V4" s="10">
        <f>SIN(U4)</f>
        <v>0.11389064510666126</v>
      </c>
      <c r="W4" s="10">
        <f>PRODUCT(SUM(P4,-PRODUCT(O4,T4)),PRODUCT(1/Q4,1/V4))</f>
        <v>-0.7426509089196744</v>
      </c>
      <c r="X4" s="11">
        <f>IF(J4=M4,IF(K4&gt;N4,0,180),PRODUCT(180,1/PI(),ACOS(W4)))</f>
        <v>137.95772462631507</v>
      </c>
    </row>
    <row r="5" spans="1:24" ht="13.5">
      <c r="A5" s="24">
        <v>5760.05</v>
      </c>
      <c r="B5" s="25" t="s">
        <v>650</v>
      </c>
      <c r="C5" s="25" t="s">
        <v>651</v>
      </c>
      <c r="D5" s="26">
        <f>IF(AND(M5&gt;J5,X5&lt;180),SUM(360,-X5),X5)</f>
        <v>206.71696717700073</v>
      </c>
      <c r="E5" s="26">
        <f>PRODUCT(6371,ACOS(SUM(PRODUCT(COS(PRODUCT(PI()/180,N5)),COS(PRODUCT(PI()/180,K5)),COS(PRODUCT(PI()/180,SUM(J5,-M5)))),PRODUCT(SIN(PRODUCT(PI()/180,N5)),SIN(PRODUCT(PI()/180,K5))))))</f>
        <v>704.0984983228482</v>
      </c>
      <c r="F5" s="43">
        <v>0.1</v>
      </c>
      <c r="H5" s="27" t="s">
        <v>141</v>
      </c>
      <c r="I5" s="39"/>
      <c r="J5" s="30">
        <f>SUM(SUM(-180,PRODUCT(2,SUM(CODE(MID(C5,1,1)),-65),10)),PRODUCT((SUM(CODE(MID(C5,3,1)),-48)),2),PRODUCT(SUM(CODE(MID(C5,5,1)),-65),1/12),1/24)</f>
        <v>7.375</v>
      </c>
      <c r="K5" s="31">
        <f>SUM(SUM(-90,PRODUCT(SUM(CODE(MID(C5,2,1)),-65),10)),SUM(CODE(MID(C5,4,1)),-48),PRODUCT(SUM(CODE(RIGHT(C5,1)),-65),1/24),1/48)</f>
        <v>51.645833333333336</v>
      </c>
      <c r="L5" s="32" t="str">
        <f t="shared" si="0"/>
        <v>JO57XJ</v>
      </c>
      <c r="M5" s="33">
        <f>SUM(SUM(-180,PRODUCT(2,SUM(CODE(MID(L5,1,1)),-65),10)),PRODUCT((SUM(CODE(MID(L5,3,1)),-48)),2),PRODUCT(SUM(CODE(MID(L5,5,1)),-65),1/12),1/24)</f>
        <v>11.958333333333332</v>
      </c>
      <c r="N5" s="33">
        <f>SUM(SUM(-90,PRODUCT(SUM(CODE(MID(L5,2,1)),-65),10)),SUM(CODE(MID(L5,4,1)),-48),PRODUCT(SUM(CODE(RIGHT(L5,1)),-65),1/24),1/48)</f>
        <v>57.395833333333336</v>
      </c>
      <c r="O5" s="10">
        <f>SIN(PRODUCT(PI()/180,N5))</f>
        <v>0.8424132142623957</v>
      </c>
      <c r="P5" s="10">
        <f>SIN(PRODUCT(PI()/180,K5))</f>
        <v>0.784190089081041</v>
      </c>
      <c r="Q5" s="10">
        <f>COS(PRODUCT(PI()/180,N5))</f>
        <v>0.5388320484493281</v>
      </c>
      <c r="R5" s="10">
        <f>COS(PRODUCT(PI()/180,K5))</f>
        <v>0.6205206718450795</v>
      </c>
      <c r="S5" s="10">
        <f>COS(PRODUCT(PI()/180,SUM(J5,-M5)))</f>
        <v>0.9968021652056576</v>
      </c>
      <c r="T5" s="10">
        <f>SUM(PRODUCT(P5,O5),PRODUCT(R5,Q5,S5))</f>
        <v>0.9938993016422448</v>
      </c>
      <c r="U5" s="10">
        <f>ACOS(T5)</f>
        <v>0.11051616674350151</v>
      </c>
      <c r="V5" s="10">
        <f>SIN(U5)</f>
        <v>0.11029133327264677</v>
      </c>
      <c r="W5" s="10">
        <f>PRODUCT(SUM(P5,-PRODUCT(O5,T5)),PRODUCT(1/Q5,1/V5))</f>
        <v>-0.8932382909282724</v>
      </c>
      <c r="X5" s="11">
        <f>IF(J5=M5,IF(K5&gt;N5,0,180),PRODUCT(180,1/PI(),ACOS(W5)))</f>
        <v>153.28303282299927</v>
      </c>
    </row>
    <row r="6" spans="1:24" ht="13.5">
      <c r="A6" s="24">
        <v>5760.065</v>
      </c>
      <c r="B6" s="25" t="s">
        <v>652</v>
      </c>
      <c r="C6" s="25" t="s">
        <v>653</v>
      </c>
      <c r="D6" s="26">
        <f>IF(AND(M6&gt;J6,X6&lt;180),SUM(360,-X6),X6)</f>
        <v>213.41765735189807</v>
      </c>
      <c r="E6" s="26">
        <f>PRODUCT(6371,ACOS(SUM(PRODUCT(COS(PRODUCT(PI()/180,N6)),COS(PRODUCT(PI()/180,K6)),COS(PRODUCT(PI()/180,SUM(J6,-M6)))),PRODUCT(SIN(PRODUCT(PI()/180,N6)),SIN(PRODUCT(PI()/180,K6))))))</f>
        <v>729.1398665307431</v>
      </c>
      <c r="F6" s="27">
        <v>1</v>
      </c>
      <c r="G6" s="28" t="s">
        <v>357</v>
      </c>
      <c r="H6" s="27" t="s">
        <v>42</v>
      </c>
      <c r="I6" s="39"/>
      <c r="J6" s="30">
        <f>SUM(SUM(-180,PRODUCT(2,SUM(CODE(MID(C6,1,1)),-65),10)),PRODUCT((SUM(CODE(MID(C6,3,1)),-48)),2),PRODUCT(SUM(CODE(MID(C6,5,1)),-65),1/12),1/24)</f>
        <v>6.125</v>
      </c>
      <c r="K6" s="31">
        <f>SUM(SUM(-90,PRODUCT(SUM(CODE(MID(C6,2,1)),-65),10)),SUM(CODE(MID(C6,4,1)),-48),PRODUCT(SUM(CODE(RIGHT(C6,1)),-65),1/24),1/48)</f>
        <v>51.770833333333336</v>
      </c>
      <c r="L6" s="32" t="str">
        <f t="shared" si="0"/>
        <v>JO57XJ</v>
      </c>
      <c r="M6" s="33">
        <f>SUM(SUM(-180,PRODUCT(2,SUM(CODE(MID(L6,1,1)),-65),10)),PRODUCT((SUM(CODE(MID(L6,3,1)),-48)),2),PRODUCT(SUM(CODE(MID(L6,5,1)),-65),1/12),1/24)</f>
        <v>11.958333333333332</v>
      </c>
      <c r="N6" s="33">
        <f>SUM(SUM(-90,PRODUCT(SUM(CODE(MID(L6,2,1)),-65),10)),SUM(CODE(MID(L6,4,1)),-48),PRODUCT(SUM(CODE(RIGHT(L6,1)),-65),1/24),1/48)</f>
        <v>57.395833333333336</v>
      </c>
      <c r="O6" s="10">
        <f>SIN(PRODUCT(PI()/180,N6))</f>
        <v>0.8424132142623957</v>
      </c>
      <c r="P6" s="10">
        <f>SIN(PRODUCT(PI()/180,K6))</f>
        <v>0.7855419878738467</v>
      </c>
      <c r="Q6" s="10">
        <f>COS(PRODUCT(PI()/180,N6))</f>
        <v>0.5388320484493281</v>
      </c>
      <c r="R6" s="10">
        <f>COS(PRODUCT(PI()/180,K6))</f>
        <v>0.618808359096098</v>
      </c>
      <c r="S6" s="10">
        <f>COS(PRODUCT(PI()/180,SUM(J6,-M6)))</f>
        <v>0.9948217482960331</v>
      </c>
      <c r="T6" s="10">
        <f>SUM(PRODUCT(P6,O6),PRODUCT(R6,Q6,S6))</f>
        <v>0.9934581226548664</v>
      </c>
      <c r="U6" s="10">
        <f>ACOS(T6)</f>
        <v>0.11444669071272062</v>
      </c>
      <c r="V6" s="10">
        <f>SIN(U6)</f>
        <v>0.11419701629669823</v>
      </c>
      <c r="W6" s="10">
        <f>PRODUCT(SUM(P6,-PRODUCT(O6,T6)),PRODUCT(1/Q6,1/V6))</f>
        <v>-0.8346781770573102</v>
      </c>
      <c r="X6" s="11">
        <f>IF(J6=M6,IF(K6&gt;N6,0,180),PRODUCT(180,1/PI(),ACOS(W6)))</f>
        <v>146.58234264810193</v>
      </c>
    </row>
    <row r="7" spans="1:24" ht="13.5">
      <c r="A7" s="24">
        <v>5760.8</v>
      </c>
      <c r="B7" s="25" t="s">
        <v>516</v>
      </c>
      <c r="C7" s="25" t="s">
        <v>654</v>
      </c>
      <c r="D7" s="26">
        <f>IF(AND(M7&gt;J7,X7&lt;180),SUM(360,-X7),X7)</f>
        <v>0</v>
      </c>
      <c r="E7" s="26">
        <f>PRODUCT(6371,ACOS(SUM(PRODUCT(COS(PRODUCT(PI()/180,N7)),COS(PRODUCT(PI()/180,K7)),COS(PRODUCT(PI()/180,SUM(J7,-M7)))),PRODUCT(SIN(PRODUCT(PI()/180,N7)),SIN(PRODUCT(PI()/180,K7))))))</f>
        <v>32.43185360454731</v>
      </c>
      <c r="F7" s="27">
        <v>5</v>
      </c>
      <c r="G7" s="28" t="s">
        <v>357</v>
      </c>
      <c r="H7" s="27" t="s">
        <v>42</v>
      </c>
      <c r="I7" s="39"/>
      <c r="J7" s="30">
        <f>SUM(SUM(-180,PRODUCT(2,SUM(CODE(MID(C7,1,1)),-65),10)),PRODUCT((SUM(CODE(MID(C7,3,1)),-48)),2),PRODUCT(SUM(CODE(MID(C7,5,1)),-65),1/12),1/24)</f>
        <v>11.958333333333332</v>
      </c>
      <c r="K7" s="31">
        <f>SUM(SUM(-90,PRODUCT(SUM(CODE(MID(C7,2,1)),-65),10)),SUM(CODE(MID(C7,4,1)),-48),PRODUCT(SUM(CODE(RIGHT(C7,1)),-65),1/24),1/48)</f>
        <v>57.6875</v>
      </c>
      <c r="L7" s="32" t="str">
        <f t="shared" si="0"/>
        <v>JO57XJ</v>
      </c>
      <c r="M7" s="33">
        <f>SUM(SUM(-180,PRODUCT(2,SUM(CODE(MID(L7,1,1)),-65),10)),PRODUCT((SUM(CODE(MID(L7,3,1)),-48)),2),PRODUCT(SUM(CODE(MID(L7,5,1)),-65),1/12),1/24)</f>
        <v>11.958333333333332</v>
      </c>
      <c r="N7" s="33">
        <f>SUM(SUM(-90,PRODUCT(SUM(CODE(MID(L7,2,1)),-65),10)),SUM(CODE(MID(L7,4,1)),-48),PRODUCT(SUM(CODE(RIGHT(L7,1)),-65),1/24),1/48)</f>
        <v>57.395833333333336</v>
      </c>
      <c r="O7" s="10">
        <f>SIN(PRODUCT(PI()/180,N7))</f>
        <v>0.8424132142623957</v>
      </c>
      <c r="P7" s="10">
        <f>SIN(PRODUCT(PI()/180,K7))</f>
        <v>0.8451452355087578</v>
      </c>
      <c r="Q7" s="10">
        <f>COS(PRODUCT(PI()/180,N7))</f>
        <v>0.5388320484493281</v>
      </c>
      <c r="R7" s="10">
        <f>COS(PRODUCT(PI()/180,K7))</f>
        <v>0.5345367441971098</v>
      </c>
      <c r="S7" s="10">
        <f>COS(PRODUCT(PI()/180,SUM(J7,-M7)))</f>
        <v>1</v>
      </c>
      <c r="T7" s="10">
        <f>SUM(PRODUCT(P7,O7),PRODUCT(R7,Q7,S7))</f>
        <v>0.9999870432106452</v>
      </c>
      <c r="U7" s="10">
        <f>ACOS(T7)</f>
        <v>0.0050905436516319735</v>
      </c>
      <c r="V7" s="10">
        <f>SIN(U7)</f>
        <v>0.005090521665912384</v>
      </c>
      <c r="W7" s="10">
        <f>PRODUCT(SUM(P7,-PRODUCT(O7,T7)),PRODUCT(1/Q7,1/V7))</f>
        <v>1.0000000000035132</v>
      </c>
      <c r="X7" s="11">
        <f>IF(J7=M7,IF(K7&gt;N7,0,180),PRODUCT(180,1/PI(),ACOS(W7)))</f>
        <v>0</v>
      </c>
    </row>
    <row r="8" spans="1:24" ht="13.5">
      <c r="A8" s="24">
        <v>5760.82</v>
      </c>
      <c r="B8" s="25" t="s">
        <v>695</v>
      </c>
      <c r="C8" s="25" t="s">
        <v>696</v>
      </c>
      <c r="D8" s="26">
        <f>IF(AND(M8&gt;J8,X8&lt;180),SUM(360,-X8),X8)</f>
        <v>211.12061523873655</v>
      </c>
      <c r="E8" s="26">
        <f>PRODUCT(6371,ACOS(SUM(PRODUCT(COS(PRODUCT(PI()/180,N8)),COS(PRODUCT(PI()/180,K8)),COS(PRODUCT(PI()/180,SUM(J8,-M8)))),PRODUCT(SIN(PRODUCT(PI()/180,N8)),SIN(PRODUCT(PI()/180,K8))))))</f>
        <v>573.4393887400323</v>
      </c>
      <c r="F8" s="27">
        <v>1</v>
      </c>
      <c r="G8" s="28" t="s">
        <v>697</v>
      </c>
      <c r="H8" s="27" t="s">
        <v>42</v>
      </c>
      <c r="I8" s="39"/>
      <c r="J8" s="30">
        <f>SUM(SUM(-180,PRODUCT(2,SUM(CODE(MID(C8,1,1)),-65),10)),PRODUCT((SUM(CODE(MID(C8,3,1)),-48)),2),PRODUCT(SUM(CODE(MID(C8,5,1)),-65),1/12),1/24)</f>
        <v>7.541666666666667</v>
      </c>
      <c r="K8" s="31">
        <f>SUM(SUM(-90,PRODUCT(SUM(CODE(MID(C8,2,1)),-65),10)),SUM(CODE(MID(C8,4,1)),-48),PRODUCT(SUM(CODE(RIGHT(C8,1)),-65),1/24),1/48)</f>
        <v>52.895833333333336</v>
      </c>
      <c r="L8" s="32" t="str">
        <f t="shared" si="0"/>
        <v>JO57XJ</v>
      </c>
      <c r="M8" s="33">
        <f>SUM(SUM(-180,PRODUCT(2,SUM(CODE(MID(L8,1,1)),-65),10)),PRODUCT((SUM(CODE(MID(L8,3,1)),-48)),2),PRODUCT(SUM(CODE(MID(L8,5,1)),-65),1/12),1/24)</f>
        <v>11.958333333333332</v>
      </c>
      <c r="N8" s="33">
        <f>SUM(SUM(-90,PRODUCT(SUM(CODE(MID(L8,2,1)),-65),10)),SUM(CODE(MID(L8,4,1)),-48),PRODUCT(SUM(CODE(RIGHT(L8,1)),-65),1/24),1/48)</f>
        <v>57.395833333333336</v>
      </c>
      <c r="O8" s="10">
        <f>SIN(PRODUCT(PI()/180,N8))</f>
        <v>0.8424132142623957</v>
      </c>
      <c r="P8" s="10">
        <f>SIN(PRODUCT(PI()/180,K8))</f>
        <v>0.7975400601935051</v>
      </c>
      <c r="Q8" s="10">
        <f>COS(PRODUCT(PI()/180,N8))</f>
        <v>0.5388320484493281</v>
      </c>
      <c r="R8" s="10">
        <f>COS(PRODUCT(PI()/180,K8))</f>
        <v>0.6032659880902786</v>
      </c>
      <c r="S8" s="10">
        <f>COS(PRODUCT(PI()/180,SUM(J8,-M8)))</f>
        <v>0.99703039338329</v>
      </c>
      <c r="T8" s="10">
        <f>SUM(PRODUCT(P8,O8),PRODUCT(R8,Q8,S8))</f>
        <v>0.995952036233002</v>
      </c>
      <c r="U8" s="10">
        <f>ACOS(T8)</f>
        <v>0.09000775211741208</v>
      </c>
      <c r="V8" s="10">
        <f>SIN(U8)</f>
        <v>0.08988626993783352</v>
      </c>
      <c r="W8" s="10">
        <f>PRODUCT(SUM(P8,-PRODUCT(O8,T8)),PRODUCT(1/Q8,1/V8))</f>
        <v>-0.8560811785282575</v>
      </c>
      <c r="X8" s="11">
        <f>IF(J8=M8,IF(K8&gt;N8,0,180),PRODUCT(180,1/PI(),ACOS(W8)))</f>
        <v>148.87938476126345</v>
      </c>
    </row>
    <row r="9" spans="1:24" ht="13.5">
      <c r="A9" s="24">
        <v>5760.85</v>
      </c>
      <c r="B9" s="25" t="s">
        <v>386</v>
      </c>
      <c r="C9" s="25" t="s">
        <v>387</v>
      </c>
      <c r="D9" s="26">
        <f aca="true" t="shared" si="1" ref="D9:D16">IF(AND(M9&gt;J9,X9&lt;180),SUM(360,-X9),X9)</f>
        <v>173.55711654057083</v>
      </c>
      <c r="E9" s="26">
        <f aca="true" t="shared" si="2" ref="E9:E16">PRODUCT(6371,ACOS(SUM(PRODUCT(COS(PRODUCT(PI()/180,N9)),COS(PRODUCT(PI()/180,K9)),COS(PRODUCT(PI()/180,SUM(J9,-M9)))),PRODUCT(SIN(PRODUCT(PI()/180,N9)),SIN(PRODUCT(PI()/180,K9))))))</f>
        <v>554.431664473825</v>
      </c>
      <c r="F9" s="43" t="s">
        <v>483</v>
      </c>
      <c r="G9" s="35" t="s">
        <v>357</v>
      </c>
      <c r="H9" s="27" t="s">
        <v>42</v>
      </c>
      <c r="I9" s="40" t="s">
        <v>436</v>
      </c>
      <c r="J9" s="30">
        <f aca="true" t="shared" si="3" ref="J9:J16">SUM(SUM(-180,PRODUCT(2,SUM(CODE(MID(C9,1,1)),-65),10)),PRODUCT((SUM(CODE(MID(C9,3,1)),-48)),2),PRODUCT(SUM(CODE(MID(C9,5,1)),-65),1/12),1/24)</f>
        <v>12.875</v>
      </c>
      <c r="K9" s="31">
        <f aca="true" t="shared" si="4" ref="K9:K16">SUM(SUM(-90,PRODUCT(SUM(CODE(MID(C9,2,1)),-65),10)),SUM(CODE(MID(C9,4,1)),-48),PRODUCT(SUM(CODE(RIGHT(C9,1)),-65),1/24),1/48)</f>
        <v>52.4375</v>
      </c>
      <c r="L9" s="32" t="str">
        <f t="shared" si="0"/>
        <v>JO57XJ</v>
      </c>
      <c r="M9" s="33">
        <f aca="true" t="shared" si="5" ref="M9:M16">SUM(SUM(-180,PRODUCT(2,SUM(CODE(MID(L9,1,1)),-65),10)),PRODUCT((SUM(CODE(MID(L9,3,1)),-48)),2),PRODUCT(SUM(CODE(MID(L9,5,1)),-65),1/12),1/24)</f>
        <v>11.958333333333332</v>
      </c>
      <c r="N9" s="33">
        <f aca="true" t="shared" si="6" ref="N9:N16">SUM(SUM(-90,PRODUCT(SUM(CODE(MID(L9,2,1)),-65),10)),SUM(CODE(MID(L9,4,1)),-48),PRODUCT(SUM(CODE(RIGHT(L9,1)),-65),1/24),1/48)</f>
        <v>57.395833333333336</v>
      </c>
      <c r="O9" s="10">
        <f aca="true" t="shared" si="7" ref="O9:O16">SIN(PRODUCT(PI()/180,N9))</f>
        <v>0.8424132142623957</v>
      </c>
      <c r="P9" s="10">
        <f aca="true" t="shared" si="8" ref="P9:P16">SIN(PRODUCT(PI()/180,K9))</f>
        <v>0.7926888127067683</v>
      </c>
      <c r="Q9" s="10">
        <f aca="true" t="shared" si="9" ref="Q9:Q16">COS(PRODUCT(PI()/180,N9))</f>
        <v>0.5388320484493281</v>
      </c>
      <c r="R9" s="10">
        <f aca="true" t="shared" si="10" ref="R9:R16">COS(PRODUCT(PI()/180,K9))</f>
        <v>0.6096264808959122</v>
      </c>
      <c r="S9" s="10">
        <f aca="true" t="shared" si="11" ref="S9:S16">COS(PRODUCT(PI()/180,SUM(J9,-M9)))</f>
        <v>0.999872021105574</v>
      </c>
      <c r="T9" s="10">
        <f aca="true" t="shared" si="12" ref="T9:T16">SUM(PRODUCT(P9,O9),PRODUCT(R9,Q9,S9))</f>
        <v>0.9962157768005993</v>
      </c>
      <c r="U9" s="10">
        <f aca="true" t="shared" si="13" ref="U9:U16">ACOS(T9)</f>
        <v>0.08702427632613796</v>
      </c>
      <c r="V9" s="10">
        <f aca="true" t="shared" si="14" ref="V9:V16">SIN(U9)</f>
        <v>0.0869144755123024</v>
      </c>
      <c r="W9" s="10">
        <f aca="true" t="shared" si="15" ref="W9:W16">PRODUCT(SUM(P9,-PRODUCT(O9,T9)),PRODUCT(1/Q9,1/V9))</f>
        <v>-0.993684211054406</v>
      </c>
      <c r="X9" s="11">
        <f aca="true" t="shared" si="16" ref="X9:X16">IF(J9=M9,IF(K9&gt;N9,0,180),PRODUCT(180,1/PI(),ACOS(W9)))</f>
        <v>173.55711654057083</v>
      </c>
    </row>
    <row r="10" spans="1:24" ht="13.5">
      <c r="A10" s="24">
        <v>5760.85</v>
      </c>
      <c r="B10" s="25" t="s">
        <v>699</v>
      </c>
      <c r="C10" s="25" t="s">
        <v>480</v>
      </c>
      <c r="D10" s="26">
        <f t="shared" si="1"/>
        <v>157.0230156600392</v>
      </c>
      <c r="E10" s="26">
        <f t="shared" si="2"/>
        <v>200.5188363653137</v>
      </c>
      <c r="F10" s="27">
        <v>7</v>
      </c>
      <c r="H10" s="27" t="s">
        <v>42</v>
      </c>
      <c r="I10" s="39" t="s">
        <v>436</v>
      </c>
      <c r="J10" s="30">
        <f t="shared" si="3"/>
        <v>13.208333333333332</v>
      </c>
      <c r="K10" s="31">
        <f t="shared" si="4"/>
        <v>55.72916666666667</v>
      </c>
      <c r="L10" s="32" t="str">
        <f t="shared" si="0"/>
        <v>JO57XJ</v>
      </c>
      <c r="M10" s="33">
        <f t="shared" si="5"/>
        <v>11.958333333333332</v>
      </c>
      <c r="N10" s="33">
        <f t="shared" si="6"/>
        <v>57.395833333333336</v>
      </c>
      <c r="O10" s="10">
        <f t="shared" si="7"/>
        <v>0.8424132142623957</v>
      </c>
      <c r="P10" s="10">
        <f t="shared" si="8"/>
        <v>0.8263850528424256</v>
      </c>
      <c r="Q10" s="10">
        <f t="shared" si="9"/>
        <v>0.5388320484493281</v>
      </c>
      <c r="R10" s="10">
        <f t="shared" si="10"/>
        <v>0.563105446997826</v>
      </c>
      <c r="S10" s="10">
        <f t="shared" si="11"/>
        <v>0.9997620270799091</v>
      </c>
      <c r="T10" s="10">
        <f t="shared" si="12"/>
        <v>0.99950474451453</v>
      </c>
      <c r="U10" s="10">
        <f t="shared" si="13"/>
        <v>0.03147368330957678</v>
      </c>
      <c r="V10" s="10">
        <f t="shared" si="14"/>
        <v>0.03146848729990306</v>
      </c>
      <c r="W10" s="10">
        <f t="shared" si="15"/>
        <v>-0.9206617355029376</v>
      </c>
      <c r="X10" s="11">
        <f t="shared" si="16"/>
        <v>157.0230156600392</v>
      </c>
    </row>
    <row r="11" spans="1:24" ht="13.5">
      <c r="A11" s="24">
        <v>5760.86</v>
      </c>
      <c r="B11" s="25" t="s">
        <v>700</v>
      </c>
      <c r="C11" s="25" t="s">
        <v>565</v>
      </c>
      <c r="D11" s="26">
        <f t="shared" si="1"/>
        <v>335.28074410865673</v>
      </c>
      <c r="E11" s="26">
        <f t="shared" si="2"/>
        <v>205.06719513431628</v>
      </c>
      <c r="F11" s="27">
        <v>25</v>
      </c>
      <c r="G11" s="35" t="s">
        <v>670</v>
      </c>
      <c r="H11" s="27">
        <v>180</v>
      </c>
      <c r="I11" s="40" t="s">
        <v>1061</v>
      </c>
      <c r="J11" s="30">
        <f t="shared" si="3"/>
        <v>10.458333333333332</v>
      </c>
      <c r="K11" s="31">
        <f t="shared" si="4"/>
        <v>59.0625</v>
      </c>
      <c r="L11" s="32" t="str">
        <f t="shared" si="0"/>
        <v>JO57XJ</v>
      </c>
      <c r="M11" s="33">
        <f t="shared" si="5"/>
        <v>11.958333333333332</v>
      </c>
      <c r="N11" s="33">
        <f t="shared" si="6"/>
        <v>57.395833333333336</v>
      </c>
      <c r="O11" s="10">
        <f t="shared" si="7"/>
        <v>0.8424132142623957</v>
      </c>
      <c r="P11" s="10">
        <f t="shared" si="8"/>
        <v>0.8577286100002721</v>
      </c>
      <c r="Q11" s="10">
        <f t="shared" si="9"/>
        <v>0.5388320484493281</v>
      </c>
      <c r="R11" s="10">
        <f t="shared" si="10"/>
        <v>0.5141027441932217</v>
      </c>
      <c r="S11" s="10">
        <f t="shared" si="11"/>
        <v>0.9996573249755573</v>
      </c>
      <c r="T11" s="10">
        <f t="shared" si="12"/>
        <v>0.9994820239483908</v>
      </c>
      <c r="U11" s="10">
        <f t="shared" si="13"/>
        <v>0.03218759929906079</v>
      </c>
      <c r="V11" s="10">
        <f t="shared" si="14"/>
        <v>0.03218204163859617</v>
      </c>
      <c r="W11" s="10">
        <f t="shared" si="15"/>
        <v>0.9083676899971163</v>
      </c>
      <c r="X11" s="11">
        <f t="shared" si="16"/>
        <v>24.71925589134327</v>
      </c>
    </row>
    <row r="12" spans="1:24" ht="13.5">
      <c r="A12" s="24">
        <v>5760.915</v>
      </c>
      <c r="B12" s="25" t="s">
        <v>698</v>
      </c>
      <c r="C12" s="25" t="s">
        <v>656</v>
      </c>
      <c r="D12" s="26">
        <f>IF(AND(M12&gt;J12,X12&lt;180),SUM(360,-X12),X12)</f>
        <v>54.023829008093976</v>
      </c>
      <c r="E12" s="26">
        <f>PRODUCT(6371,ACOS(SUM(PRODUCT(COS(PRODUCT(PI()/180,N12)),COS(PRODUCT(PI()/180,K12)),COS(PRODUCT(PI()/180,SUM(J12,-M12)))),PRODUCT(SIN(PRODUCT(PI()/180,N12)),SIN(PRODUCT(PI()/180,K12))))))</f>
        <v>429.2765657431326</v>
      </c>
      <c r="F12" s="27">
        <v>100</v>
      </c>
      <c r="G12" s="28" t="s">
        <v>357</v>
      </c>
      <c r="H12" s="27" t="s">
        <v>42</v>
      </c>
      <c r="I12" s="39"/>
      <c r="J12" s="30">
        <f>SUM(SUM(-180,PRODUCT(2,SUM(CODE(MID(C12,1,1)),-65),10)),PRODUCT((SUM(CODE(MID(C12,3,1)),-48)),2),PRODUCT(SUM(CODE(MID(C12,5,1)),-65),1/12),1/24)</f>
        <v>18.125</v>
      </c>
      <c r="K12" s="31">
        <f>SUM(SUM(-90,PRODUCT(SUM(CODE(MID(C12,2,1)),-65),10)),SUM(CODE(MID(C12,4,1)),-48),PRODUCT(SUM(CODE(RIGHT(C12,1)),-65),1/24),1/48)</f>
        <v>59.520833333333336</v>
      </c>
      <c r="L12" s="32" t="str">
        <f t="shared" si="0"/>
        <v>JO57XJ</v>
      </c>
      <c r="M12" s="33">
        <f>SUM(SUM(-180,PRODUCT(2,SUM(CODE(MID(L12,1,1)),-65),10)),PRODUCT((SUM(CODE(MID(L12,3,1)),-48)),2),PRODUCT(SUM(CODE(MID(L12,5,1)),-65),1/12),1/24)</f>
        <v>11.958333333333332</v>
      </c>
      <c r="N12" s="33">
        <f>SUM(SUM(-90,PRODUCT(SUM(CODE(MID(L12,2,1)),-65),10)),SUM(CODE(MID(L12,4,1)),-48),PRODUCT(SUM(CODE(RIGHT(L12,1)),-65),1/24),1/48)</f>
        <v>57.395833333333336</v>
      </c>
      <c r="O12" s="10">
        <f>SIN(PRODUCT(PI()/180,N12))</f>
        <v>0.8424132142623957</v>
      </c>
      <c r="P12" s="10">
        <f>SIN(PRODUCT(PI()/180,K12))</f>
        <v>0.8618136496349593</v>
      </c>
      <c r="Q12" s="10">
        <f>COS(PRODUCT(PI()/180,N12))</f>
        <v>0.5388320484493281</v>
      </c>
      <c r="R12" s="10">
        <f>COS(PRODUCT(PI()/180,K12))</f>
        <v>0.5072250322124013</v>
      </c>
      <c r="S12" s="10">
        <f>COS(PRODUCT(PI()/180,SUM(J12,-M12)))</f>
        <v>0.9942136272049561</v>
      </c>
      <c r="T12" s="10">
        <f>SUM(PRODUCT(P12,O12),PRODUCT(R12,Q12,S12))</f>
        <v>0.9977308414569772</v>
      </c>
      <c r="U12" s="10">
        <f>ACOS(T12)</f>
        <v>0.06737977801650175</v>
      </c>
      <c r="V12" s="10">
        <f>SIN(U12)</f>
        <v>0.0673288051694979</v>
      </c>
      <c r="W12" s="10">
        <f>PRODUCT(SUM(P12,-PRODUCT(O12,T12)),PRODUCT(1/Q12,1/V12))</f>
        <v>0.5874487356293607</v>
      </c>
      <c r="X12" s="11">
        <f>IF(J12=M12,IF(K12&gt;N12,0,180),PRODUCT(180,1/PI(),ACOS(W12)))</f>
        <v>54.023829008093976</v>
      </c>
    </row>
    <row r="13" spans="1:24" ht="13.5">
      <c r="A13" s="24">
        <v>5760.93</v>
      </c>
      <c r="B13" s="25" t="s">
        <v>258</v>
      </c>
      <c r="C13" s="25" t="s">
        <v>259</v>
      </c>
      <c r="D13" s="26">
        <f t="shared" si="1"/>
        <v>183.00877558179872</v>
      </c>
      <c r="E13" s="26">
        <f t="shared" si="2"/>
        <v>199.48649052878972</v>
      </c>
      <c r="F13" s="27">
        <v>15</v>
      </c>
      <c r="G13" s="35" t="s">
        <v>357</v>
      </c>
      <c r="H13" s="27" t="s">
        <v>685</v>
      </c>
      <c r="I13" s="39"/>
      <c r="J13" s="30">
        <f t="shared" si="3"/>
        <v>11.791666666666666</v>
      </c>
      <c r="K13" s="31">
        <f t="shared" si="4"/>
        <v>55.60416666666667</v>
      </c>
      <c r="L13" s="32" t="str">
        <f t="shared" si="0"/>
        <v>JO57XJ</v>
      </c>
      <c r="M13" s="33">
        <f t="shared" si="5"/>
        <v>11.958333333333332</v>
      </c>
      <c r="N13" s="33">
        <f t="shared" si="6"/>
        <v>57.395833333333336</v>
      </c>
      <c r="O13" s="10">
        <f t="shared" si="7"/>
        <v>0.8424132142623957</v>
      </c>
      <c r="P13" s="10">
        <f t="shared" si="8"/>
        <v>0.8251545816563493</v>
      </c>
      <c r="Q13" s="10">
        <f t="shared" si="9"/>
        <v>0.5388320484493281</v>
      </c>
      <c r="R13" s="10">
        <f t="shared" si="10"/>
        <v>0.5649069979842126</v>
      </c>
      <c r="S13" s="10">
        <f t="shared" si="11"/>
        <v>0.9999957692054863</v>
      </c>
      <c r="T13" s="10">
        <f t="shared" si="12"/>
        <v>0.9995098304921408</v>
      </c>
      <c r="U13" s="10">
        <f t="shared" si="13"/>
        <v>0.03131164503669592</v>
      </c>
      <c r="V13" s="10">
        <f t="shared" si="14"/>
        <v>0.03130652886494981</v>
      </c>
      <c r="W13" s="10">
        <f t="shared" si="15"/>
        <v>-0.9986215071198606</v>
      </c>
      <c r="X13" s="11">
        <f t="shared" si="16"/>
        <v>176.99122441820128</v>
      </c>
    </row>
    <row r="14" spans="1:24" ht="13.5">
      <c r="A14" s="24">
        <v>5760.95</v>
      </c>
      <c r="B14" s="25" t="s">
        <v>687</v>
      </c>
      <c r="C14" s="25" t="s">
        <v>701</v>
      </c>
      <c r="D14" s="26">
        <f t="shared" si="1"/>
        <v>190.06956846183166</v>
      </c>
      <c r="E14" s="26">
        <f t="shared" si="2"/>
        <v>178.69708233035087</v>
      </c>
      <c r="F14" s="27">
        <v>2</v>
      </c>
      <c r="G14" s="28" t="s">
        <v>357</v>
      </c>
      <c r="H14" s="27" t="s">
        <v>42</v>
      </c>
      <c r="I14" s="39"/>
      <c r="J14" s="30">
        <f t="shared" si="3"/>
        <v>11.458333333333332</v>
      </c>
      <c r="K14" s="31">
        <f t="shared" si="4"/>
        <v>55.8125</v>
      </c>
      <c r="L14" s="32" t="str">
        <f t="shared" si="0"/>
        <v>JO57XJ</v>
      </c>
      <c r="M14" s="33">
        <f t="shared" si="5"/>
        <v>11.958333333333332</v>
      </c>
      <c r="N14" s="33">
        <f t="shared" si="6"/>
        <v>57.395833333333336</v>
      </c>
      <c r="O14" s="10">
        <f t="shared" si="7"/>
        <v>0.8424132142623957</v>
      </c>
      <c r="P14" s="10">
        <f t="shared" si="8"/>
        <v>0.8272031821607086</v>
      </c>
      <c r="Q14" s="10">
        <f t="shared" si="9"/>
        <v>0.5388320484493281</v>
      </c>
      <c r="R14" s="10">
        <f t="shared" si="10"/>
        <v>0.5619029234869645</v>
      </c>
      <c r="S14" s="10">
        <f t="shared" si="11"/>
        <v>0.9999619230641713</v>
      </c>
      <c r="T14" s="10">
        <f t="shared" si="12"/>
        <v>0.9996066662207455</v>
      </c>
      <c r="U14" s="10">
        <f t="shared" si="13"/>
        <v>0.028048513942921183</v>
      </c>
      <c r="V14" s="10">
        <f t="shared" si="14"/>
        <v>0.028044836370483234</v>
      </c>
      <c r="W14" s="10">
        <f t="shared" si="15"/>
        <v>-0.9845961837295466</v>
      </c>
      <c r="X14" s="11">
        <f t="shared" si="16"/>
        <v>169.93043153816834</v>
      </c>
    </row>
    <row r="15" spans="1:24" ht="13.5">
      <c r="A15" s="24">
        <v>5760.955</v>
      </c>
      <c r="B15" s="25" t="s">
        <v>702</v>
      </c>
      <c r="C15" s="25" t="s">
        <v>350</v>
      </c>
      <c r="D15" s="26">
        <f t="shared" si="1"/>
        <v>270.63182038794804</v>
      </c>
      <c r="E15" s="26">
        <f t="shared" si="2"/>
        <v>89.87126372358969</v>
      </c>
      <c r="F15" s="27">
        <v>8</v>
      </c>
      <c r="G15" s="28" t="s">
        <v>357</v>
      </c>
      <c r="H15" s="27" t="s">
        <v>42</v>
      </c>
      <c r="I15" s="39"/>
      <c r="J15" s="30">
        <f t="shared" si="3"/>
        <v>10.458333333333332</v>
      </c>
      <c r="K15" s="31">
        <f t="shared" si="4"/>
        <v>57.395833333333336</v>
      </c>
      <c r="L15" s="32" t="str">
        <f t="shared" si="0"/>
        <v>JO57XJ</v>
      </c>
      <c r="M15" s="33">
        <f t="shared" si="5"/>
        <v>11.958333333333332</v>
      </c>
      <c r="N15" s="33">
        <f t="shared" si="6"/>
        <v>57.395833333333336</v>
      </c>
      <c r="O15" s="10">
        <f t="shared" si="7"/>
        <v>0.8424132142623957</v>
      </c>
      <c r="P15" s="10">
        <f t="shared" si="8"/>
        <v>0.8424132142623957</v>
      </c>
      <c r="Q15" s="10">
        <f t="shared" si="9"/>
        <v>0.5388320484493281</v>
      </c>
      <c r="R15" s="10">
        <f t="shared" si="10"/>
        <v>0.5388320484493281</v>
      </c>
      <c r="S15" s="10">
        <f t="shared" si="11"/>
        <v>0.9996573249755573</v>
      </c>
      <c r="T15" s="10">
        <f t="shared" si="12"/>
        <v>0.9999005077414781</v>
      </c>
      <c r="U15" s="10">
        <f t="shared" si="13"/>
        <v>0.014106304147479154</v>
      </c>
      <c r="V15" s="10">
        <f t="shared" si="14"/>
        <v>0.014105836321689755</v>
      </c>
      <c r="W15" s="10">
        <f t="shared" si="15"/>
        <v>0.01102712256039457</v>
      </c>
      <c r="X15" s="11">
        <f t="shared" si="16"/>
        <v>89.36817961205195</v>
      </c>
    </row>
    <row r="16" spans="1:24" ht="13.5">
      <c r="A16" s="24">
        <v>5760.97</v>
      </c>
      <c r="B16" s="25" t="s">
        <v>479</v>
      </c>
      <c r="C16" s="25" t="s">
        <v>480</v>
      </c>
      <c r="D16" s="26">
        <f t="shared" si="1"/>
        <v>157.0230156600392</v>
      </c>
      <c r="E16" s="26">
        <f t="shared" si="2"/>
        <v>200.5188363653137</v>
      </c>
      <c r="F16" s="27">
        <v>1</v>
      </c>
      <c r="G16" s="35" t="s">
        <v>691</v>
      </c>
      <c r="H16" s="27" t="s">
        <v>42</v>
      </c>
      <c r="J16" s="30">
        <f t="shared" si="3"/>
        <v>13.208333333333332</v>
      </c>
      <c r="K16" s="31">
        <f t="shared" si="4"/>
        <v>55.72916666666667</v>
      </c>
      <c r="L16" s="32" t="str">
        <f t="shared" si="0"/>
        <v>JO57XJ</v>
      </c>
      <c r="M16" s="33">
        <f t="shared" si="5"/>
        <v>11.958333333333332</v>
      </c>
      <c r="N16" s="33">
        <f t="shared" si="6"/>
        <v>57.395833333333336</v>
      </c>
      <c r="O16" s="10">
        <f t="shared" si="7"/>
        <v>0.8424132142623957</v>
      </c>
      <c r="P16" s="10">
        <f t="shared" si="8"/>
        <v>0.8263850528424256</v>
      </c>
      <c r="Q16" s="10">
        <f t="shared" si="9"/>
        <v>0.5388320484493281</v>
      </c>
      <c r="R16" s="10">
        <f t="shared" si="10"/>
        <v>0.563105446997826</v>
      </c>
      <c r="S16" s="10">
        <f t="shared" si="11"/>
        <v>0.9997620270799091</v>
      </c>
      <c r="T16" s="10">
        <f t="shared" si="12"/>
        <v>0.99950474451453</v>
      </c>
      <c r="U16" s="10">
        <f t="shared" si="13"/>
        <v>0.03147368330957678</v>
      </c>
      <c r="V16" s="10">
        <f t="shared" si="14"/>
        <v>0.03146848729990306</v>
      </c>
      <c r="W16" s="10">
        <f t="shared" si="15"/>
        <v>-0.9206617355029376</v>
      </c>
      <c r="X16" s="11">
        <f t="shared" si="16"/>
        <v>157.0230156600392</v>
      </c>
    </row>
    <row r="17" spans="4:24" ht="13.5">
      <c r="D17" s="26"/>
      <c r="E17" s="26"/>
      <c r="J17" s="30"/>
      <c r="K17" s="31"/>
      <c r="L17" s="12"/>
      <c r="M17" s="12"/>
      <c r="N17" s="12"/>
      <c r="O17" s="12"/>
      <c r="P17" s="12"/>
      <c r="Q17" s="12"/>
      <c r="R17" s="12"/>
      <c r="S17" s="12"/>
      <c r="T17" s="12"/>
      <c r="U17" s="12"/>
      <c r="V17" s="12"/>
      <c r="W17" s="12"/>
      <c r="X17" s="12"/>
    </row>
    <row r="18" spans="4:14" ht="13.5">
      <c r="D18" s="26"/>
      <c r="E18" s="26"/>
      <c r="G18" s="35"/>
      <c r="I18" s="34"/>
      <c r="J18" s="30"/>
      <c r="K18" s="31"/>
      <c r="L18" s="36"/>
      <c r="M18" s="33"/>
      <c r="N18" s="33"/>
    </row>
    <row r="19" spans="4:14" ht="13.5">
      <c r="D19" s="26"/>
      <c r="E19" s="26"/>
      <c r="J19" s="30"/>
      <c r="K19" s="31"/>
      <c r="L19" s="36"/>
      <c r="M19" s="33"/>
      <c r="N19" s="33"/>
    </row>
    <row r="20" spans="4:14" ht="13.5">
      <c r="D20" s="26"/>
      <c r="E20" s="26"/>
      <c r="J20" s="30"/>
      <c r="K20" s="31"/>
      <c r="L20" s="36"/>
      <c r="M20" s="33"/>
      <c r="N20" s="33"/>
    </row>
    <row r="21" spans="4:14" ht="13.5">
      <c r="D21" s="26"/>
      <c r="E21" s="26"/>
      <c r="G21" s="35"/>
      <c r="I21" s="34"/>
      <c r="J21" s="30"/>
      <c r="K21" s="31"/>
      <c r="L21" s="36"/>
      <c r="M21" s="33"/>
      <c r="N21" s="33"/>
    </row>
    <row r="22" spans="4:14" ht="13.5">
      <c r="D22" s="26"/>
      <c r="E22" s="26"/>
      <c r="J22" s="30"/>
      <c r="K22" s="31"/>
      <c r="L22" s="36"/>
      <c r="M22" s="33"/>
      <c r="N22" s="33"/>
    </row>
    <row r="23" spans="4:14" ht="13.5">
      <c r="D23" s="26"/>
      <c r="E23" s="26"/>
      <c r="J23" s="30"/>
      <c r="K23" s="31"/>
      <c r="L23" s="36"/>
      <c r="M23" s="33"/>
      <c r="N23" s="33"/>
    </row>
    <row r="24" spans="4:14" ht="13.5">
      <c r="D24" s="26"/>
      <c r="E24" s="26"/>
      <c r="J24" s="30"/>
      <c r="K24" s="31"/>
      <c r="L24" s="36"/>
      <c r="M24" s="33"/>
      <c r="N24" s="33"/>
    </row>
    <row r="25" spans="4:14" ht="13.5">
      <c r="D25" s="26"/>
      <c r="E25" s="26"/>
      <c r="G25" s="35"/>
      <c r="I25" s="34"/>
      <c r="J25" s="30"/>
      <c r="K25" s="31"/>
      <c r="L25" s="36"/>
      <c r="M25" s="33"/>
      <c r="N25" s="33"/>
    </row>
    <row r="26" spans="4:14" ht="13.5">
      <c r="D26" s="26"/>
      <c r="E26" s="26"/>
      <c r="G26" s="35"/>
      <c r="I26" s="34"/>
      <c r="J26" s="30"/>
      <c r="K26" s="31"/>
      <c r="L26" s="36"/>
      <c r="M26" s="33"/>
      <c r="N26" s="33"/>
    </row>
    <row r="27" spans="4:14" ht="13.5">
      <c r="D27" s="26"/>
      <c r="E27" s="26"/>
      <c r="G27" s="35"/>
      <c r="I27" s="34"/>
      <c r="J27" s="30"/>
      <c r="K27" s="31"/>
      <c r="L27" s="36"/>
      <c r="M27" s="33"/>
      <c r="N27" s="33"/>
    </row>
    <row r="28" spans="4:14" ht="13.5">
      <c r="D28" s="26"/>
      <c r="E28" s="26"/>
      <c r="G28" s="35"/>
      <c r="I28" s="34"/>
      <c r="J28" s="30"/>
      <c r="K28" s="31"/>
      <c r="L28" s="36"/>
      <c r="M28" s="33"/>
      <c r="N28" s="33"/>
    </row>
    <row r="29" spans="4:14" ht="13.5">
      <c r="D29" s="26"/>
      <c r="E29" s="26"/>
      <c r="G29" s="35"/>
      <c r="I29" s="34"/>
      <c r="J29" s="30"/>
      <c r="K29" s="31"/>
      <c r="L29" s="36"/>
      <c r="M29" s="33"/>
      <c r="N29" s="33"/>
    </row>
    <row r="30" spans="4:14" ht="13.5">
      <c r="D30" s="26"/>
      <c r="E30" s="26"/>
      <c r="J30" s="30"/>
      <c r="K30" s="31"/>
      <c r="L30" s="36"/>
      <c r="M30" s="33"/>
      <c r="N30" s="33"/>
    </row>
    <row r="31" spans="4:14" ht="13.5">
      <c r="D31" s="26"/>
      <c r="E31" s="26"/>
      <c r="J31" s="30"/>
      <c r="K31" s="31"/>
      <c r="L31" s="36"/>
      <c r="M31" s="33"/>
      <c r="N31" s="33"/>
    </row>
    <row r="32" spans="4:14" ht="13.5">
      <c r="D32" s="26"/>
      <c r="E32" s="26"/>
      <c r="J32" s="30"/>
      <c r="K32" s="31"/>
      <c r="L32" s="36"/>
      <c r="M32" s="33"/>
      <c r="N32" s="33"/>
    </row>
    <row r="33" spans="4:14" ht="13.5">
      <c r="D33" s="26"/>
      <c r="E33" s="26"/>
      <c r="J33" s="30"/>
      <c r="K33" s="31"/>
      <c r="L33" s="36"/>
      <c r="M33" s="33"/>
      <c r="N33" s="33"/>
    </row>
  </sheetData>
  <printOptions gridLines="1"/>
  <pageMargins left="0.5905511811023623" right="0.35433070866141736" top="0.7874015748031497" bottom="0.787401574803149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X41"/>
  <sheetViews>
    <sheetView zoomScale="130" zoomScaleNormal="130" workbookViewId="0" topLeftCell="A1">
      <pane xSplit="9" ySplit="3" topLeftCell="J4" activePane="bottomRight" state="frozen"/>
      <selection pane="topLeft" activeCell="A1" sqref="A1"/>
      <selection pane="topRight" activeCell="C1" sqref="C1"/>
      <selection pane="bottomLeft" activeCell="A1" sqref="A1"/>
      <selection pane="bottomRight" activeCell="C24" sqref="C24"/>
    </sheetView>
  </sheetViews>
  <sheetFormatPr defaultColWidth="9.140625" defaultRowHeight="12.75"/>
  <cols>
    <col min="1" max="1" width="9.7109375" style="24" customWidth="1"/>
    <col min="2" max="2" width="9.57421875" style="25" customWidth="1"/>
    <col min="3" max="3" width="9.421875" style="25" customWidth="1"/>
    <col min="4" max="4" width="5.8515625" style="25" customWidth="1"/>
    <col min="5" max="5" width="6.57421875" style="25" customWidth="1"/>
    <col min="6" max="6" width="7.28125" style="27" customWidth="1"/>
    <col min="7" max="7" width="14.57421875" style="28" customWidth="1"/>
    <col min="8" max="8" width="7.7109375" style="27" customWidth="1"/>
    <col min="9" max="9" width="22.421875" style="29" customWidth="1"/>
    <col min="10" max="10" width="8.8515625" style="8" customWidth="1"/>
    <col min="11" max="11" width="8.28125" style="37" customWidth="1"/>
    <col min="12" max="12" width="7.140625" style="8" customWidth="1"/>
    <col min="13" max="13" width="8.140625" style="8" customWidth="1"/>
    <col min="14" max="14" width="7.7109375" style="8" customWidth="1"/>
    <col min="15" max="15" width="6.421875" style="10" customWidth="1"/>
    <col min="16" max="16" width="7.28125" style="10" customWidth="1"/>
    <col min="17" max="17" width="6.57421875" style="10" customWidth="1"/>
    <col min="18" max="18" width="7.00390625" style="10" customWidth="1"/>
    <col min="19" max="20" width="7.140625" style="10" customWidth="1"/>
    <col min="21" max="21" width="7.28125" style="10" customWidth="1"/>
    <col min="22" max="22" width="7.57421875" style="10" customWidth="1"/>
    <col min="23" max="23" width="8.00390625" style="10" customWidth="1"/>
    <col min="24" max="24" width="4.421875" style="11" customWidth="1"/>
    <col min="25" max="16384" width="11.421875" style="12" customWidth="1"/>
  </cols>
  <sheetData>
    <row r="1" spans="1:11" ht="20.25">
      <c r="A1" s="38" t="s">
        <v>703</v>
      </c>
      <c r="B1" s="2"/>
      <c r="C1" s="2"/>
      <c r="D1" s="2"/>
      <c r="E1" s="3" t="s">
        <v>13</v>
      </c>
      <c r="F1" s="4"/>
      <c r="G1" s="5" t="s">
        <v>14</v>
      </c>
      <c r="H1" s="6"/>
      <c r="I1" s="7" t="s">
        <v>704</v>
      </c>
      <c r="K1" s="9"/>
    </row>
    <row r="2" spans="1:24" s="8" customFormat="1" ht="13.5">
      <c r="A2" s="13"/>
      <c r="B2" s="14"/>
      <c r="C2" s="14"/>
      <c r="D2" s="14"/>
      <c r="E2" s="14"/>
      <c r="F2" s="4"/>
      <c r="G2" s="14"/>
      <c r="H2" s="6"/>
      <c r="I2" s="7"/>
      <c r="K2" s="15"/>
      <c r="O2" s="10"/>
      <c r="P2" s="10"/>
      <c r="Q2" s="10"/>
      <c r="R2" s="10"/>
      <c r="S2" s="10"/>
      <c r="T2" s="10"/>
      <c r="U2" s="10"/>
      <c r="V2" s="10"/>
      <c r="W2" s="10"/>
      <c r="X2" s="11"/>
    </row>
    <row r="3" spans="1:24" s="8" customFormat="1" ht="14.25" thickBot="1">
      <c r="A3" s="16" t="s">
        <v>15</v>
      </c>
      <c r="B3" s="17" t="s">
        <v>16</v>
      </c>
      <c r="C3" s="17" t="s">
        <v>17</v>
      </c>
      <c r="D3" s="17" t="s">
        <v>18</v>
      </c>
      <c r="E3" s="17" t="s">
        <v>19</v>
      </c>
      <c r="F3" s="18" t="s">
        <v>20</v>
      </c>
      <c r="G3" s="19" t="s">
        <v>21</v>
      </c>
      <c r="H3" s="18" t="s">
        <v>18</v>
      </c>
      <c r="I3" s="20" t="s">
        <v>22</v>
      </c>
      <c r="J3" s="21" t="s">
        <v>23</v>
      </c>
      <c r="K3" s="22" t="s">
        <v>24</v>
      </c>
      <c r="L3" s="23" t="s">
        <v>25</v>
      </c>
      <c r="M3" s="23" t="s">
        <v>26</v>
      </c>
      <c r="N3" s="23" t="s">
        <v>27</v>
      </c>
      <c r="O3" s="10" t="s">
        <v>28</v>
      </c>
      <c r="P3" s="10" t="s">
        <v>29</v>
      </c>
      <c r="Q3" s="10" t="s">
        <v>30</v>
      </c>
      <c r="R3" s="10" t="s">
        <v>31</v>
      </c>
      <c r="S3" s="10" t="s">
        <v>32</v>
      </c>
      <c r="T3" s="10" t="s">
        <v>33</v>
      </c>
      <c r="U3" s="10" t="s">
        <v>34</v>
      </c>
      <c r="V3" s="10" t="s">
        <v>35</v>
      </c>
      <c r="W3" s="10" t="s">
        <v>36</v>
      </c>
      <c r="X3" s="11" t="s">
        <v>37</v>
      </c>
    </row>
    <row r="4" spans="1:24" ht="13.5">
      <c r="A4" s="24">
        <v>10368.05</v>
      </c>
      <c r="B4" s="45" t="s">
        <v>687</v>
      </c>
      <c r="C4" s="25" t="s">
        <v>688</v>
      </c>
      <c r="D4" s="26">
        <f aca="true" t="shared" si="0" ref="D4:D14">IF(AND(M4&gt;J4,X4&lt;180),SUM(360,-X4),X4)</f>
        <v>167.8535584860822</v>
      </c>
      <c r="E4" s="26">
        <f aca="true" t="shared" si="1" ref="E4:E14">PRODUCT(6371,ACOS(SUM(PRODUCT(COS(PRODUCT(PI()/180,N4)),COS(PRODUCT(PI()/180,K4)),COS(PRODUCT(PI()/180,SUM(J4,-M4)))),PRODUCT(SIN(PRODUCT(PI()/180,N4)),SIN(PRODUCT(PI()/180,K4))))))</f>
        <v>198.83881179940698</v>
      </c>
      <c r="F4" s="27">
        <v>3</v>
      </c>
      <c r="G4" s="28" t="s">
        <v>357</v>
      </c>
      <c r="H4" s="27" t="s">
        <v>42</v>
      </c>
      <c r="I4" s="39" t="s">
        <v>705</v>
      </c>
      <c r="J4" s="30">
        <f aca="true" t="shared" si="2" ref="J4:J14">SUM(SUM(-180,PRODUCT(2,SUM(CODE(MID(C4,1,1)),-65),10)),PRODUCT((SUM(CODE(MID(C4,3,1)),-48)),2),PRODUCT(SUM(CODE(MID(C4,5,1)),-65),1/12),1/24)</f>
        <v>12.625</v>
      </c>
      <c r="K4" s="31">
        <f aca="true" t="shared" si="3" ref="K4:K14">SUM(SUM(-90,PRODUCT(SUM(CODE(MID(C4,2,1)),-65),10)),SUM(CODE(MID(C4,4,1)),-48),PRODUCT(SUM(CODE(RIGHT(C4,1)),-65),1/24),1/48)</f>
        <v>55.645833333333336</v>
      </c>
      <c r="L4" s="32" t="str">
        <f aca="true" t="shared" si="4" ref="L4:L24">G$1</f>
        <v>JO57XJ</v>
      </c>
      <c r="M4" s="33">
        <f aca="true" t="shared" si="5" ref="M4:M14">SUM(SUM(-180,PRODUCT(2,SUM(CODE(MID(L4,1,1)),-65),10)),PRODUCT((SUM(CODE(MID(L4,3,1)),-48)),2),PRODUCT(SUM(CODE(MID(L4,5,1)),-65),1/12),1/24)</f>
        <v>11.958333333333332</v>
      </c>
      <c r="N4" s="33">
        <f aca="true" t="shared" si="6" ref="N4:N14">SUM(SUM(-90,PRODUCT(SUM(CODE(MID(L4,2,1)),-65),10)),SUM(CODE(MID(L4,4,1)),-48),PRODUCT(SUM(CODE(RIGHT(L4,1)),-65),1/24),1/48)</f>
        <v>57.395833333333336</v>
      </c>
      <c r="O4" s="10">
        <f aca="true" t="shared" si="7" ref="O4:O14">SIN(PRODUCT(PI()/180,N4))</f>
        <v>0.8424132142623957</v>
      </c>
      <c r="P4" s="10">
        <f aca="true" t="shared" si="8" ref="P4:P14">SIN(PRODUCT(PI()/180,K4))</f>
        <v>0.825565175390544</v>
      </c>
      <c r="Q4" s="10">
        <f aca="true" t="shared" si="9" ref="Q4:Q14">COS(PRODUCT(PI()/180,N4))</f>
        <v>0.5388320484493281</v>
      </c>
      <c r="R4" s="10">
        <f aca="true" t="shared" si="10" ref="R4:R14">COS(PRODUCT(PI()/180,K4))</f>
        <v>0.56430677931634</v>
      </c>
      <c r="S4" s="10">
        <f aca="true" t="shared" si="11" ref="S4:S14">COS(PRODUCT(PI()/180,SUM(J4,-M4)))</f>
        <v>0.9999323080037622</v>
      </c>
      <c r="T4" s="10">
        <f aca="true" t="shared" si="12" ref="T4:T14">SUM(PRODUCT(P4,O4),PRODUCT(R4,Q4,S4))</f>
        <v>0.999513007963069</v>
      </c>
      <c r="U4" s="10">
        <f aca="true" t="shared" si="13" ref="U4:U14">ACOS(T4)</f>
        <v>0.031209984586314077</v>
      </c>
      <c r="V4" s="10">
        <f aca="true" t="shared" si="14" ref="V4:V14">SIN(U4)</f>
        <v>0.031204918083821826</v>
      </c>
      <c r="W4" s="10">
        <f aca="true" t="shared" si="15" ref="W4:W14">PRODUCT(SUM(P4,-PRODUCT(O4,T4)),PRODUCT(1/Q4,1/V4))</f>
        <v>-0.9776130077117436</v>
      </c>
      <c r="X4" s="11">
        <f aca="true" t="shared" si="16" ref="X4:X14">IF(J4=M4,IF(K4&gt;N4,0,180),PRODUCT(180,1/PI(),ACOS(W4)))</f>
        <v>167.8535584860822</v>
      </c>
    </row>
    <row r="5" spans="1:24" ht="13.5">
      <c r="A5" s="24">
        <v>10368.205</v>
      </c>
      <c r="B5" s="25" t="s">
        <v>693</v>
      </c>
      <c r="C5" s="25" t="s">
        <v>694</v>
      </c>
      <c r="D5" s="26">
        <f t="shared" si="0"/>
        <v>222.04227537368493</v>
      </c>
      <c r="E5" s="26">
        <f t="shared" si="1"/>
        <v>727.1751573566738</v>
      </c>
      <c r="F5" s="27">
        <v>30</v>
      </c>
      <c r="G5" s="28" t="s">
        <v>357</v>
      </c>
      <c r="H5" s="27" t="s">
        <v>42</v>
      </c>
      <c r="J5" s="30">
        <f t="shared" si="2"/>
        <v>4.791666666666667</v>
      </c>
      <c r="K5" s="31">
        <f t="shared" si="3"/>
        <v>52.3125</v>
      </c>
      <c r="L5" s="32" t="str">
        <f t="shared" si="4"/>
        <v>JO57XJ</v>
      </c>
      <c r="M5" s="33">
        <f t="shared" si="5"/>
        <v>11.958333333333332</v>
      </c>
      <c r="N5" s="33">
        <f t="shared" si="6"/>
        <v>57.395833333333336</v>
      </c>
      <c r="O5" s="10">
        <f t="shared" si="7"/>
        <v>0.8424132142623957</v>
      </c>
      <c r="P5" s="10">
        <f t="shared" si="8"/>
        <v>0.7913569286406602</v>
      </c>
      <c r="Q5" s="10">
        <f t="shared" si="9"/>
        <v>0.5388320484493281</v>
      </c>
      <c r="R5" s="10">
        <f t="shared" si="10"/>
        <v>0.6113544074368165</v>
      </c>
      <c r="S5" s="10">
        <f t="shared" si="11"/>
        <v>0.9921874493325091</v>
      </c>
      <c r="T5" s="10">
        <f t="shared" si="12"/>
        <v>0.9934932918531401</v>
      </c>
      <c r="U5" s="10">
        <f t="shared" si="13"/>
        <v>0.11413830754303467</v>
      </c>
      <c r="V5" s="10">
        <f t="shared" si="14"/>
        <v>0.11389064510666126</v>
      </c>
      <c r="W5" s="10">
        <f t="shared" si="15"/>
        <v>-0.7426509089196744</v>
      </c>
      <c r="X5" s="11">
        <f t="shared" si="16"/>
        <v>137.95772462631507</v>
      </c>
    </row>
    <row r="6" spans="1:24" ht="13.5">
      <c r="A6" s="24">
        <v>10368.27</v>
      </c>
      <c r="B6" s="25" t="s">
        <v>661</v>
      </c>
      <c r="C6" s="25" t="s">
        <v>706</v>
      </c>
      <c r="D6" s="26">
        <f t="shared" si="0"/>
        <v>221.24071969614752</v>
      </c>
      <c r="E6" s="26">
        <f t="shared" si="1"/>
        <v>771.0018385243714</v>
      </c>
      <c r="F6" s="27">
        <v>10</v>
      </c>
      <c r="G6" s="28" t="s">
        <v>357</v>
      </c>
      <c r="H6" s="27" t="s">
        <v>42</v>
      </c>
      <c r="J6" s="30">
        <f t="shared" si="2"/>
        <v>4.541666666666667</v>
      </c>
      <c r="K6" s="31">
        <f t="shared" si="3"/>
        <v>51.9375</v>
      </c>
      <c r="L6" s="32" t="str">
        <f t="shared" si="4"/>
        <v>JO57XJ</v>
      </c>
      <c r="M6" s="33">
        <f t="shared" si="5"/>
        <v>11.958333333333332</v>
      </c>
      <c r="N6" s="33">
        <f t="shared" si="6"/>
        <v>57.395833333333336</v>
      </c>
      <c r="O6" s="10">
        <f t="shared" si="7"/>
        <v>0.8424132142623957</v>
      </c>
      <c r="P6" s="10">
        <f t="shared" si="8"/>
        <v>0.7873387024194278</v>
      </c>
      <c r="Q6" s="10">
        <f t="shared" si="9"/>
        <v>0.5388320484493281</v>
      </c>
      <c r="R6" s="10">
        <f t="shared" si="10"/>
        <v>0.6165206952507691</v>
      </c>
      <c r="S6" s="10">
        <f t="shared" si="11"/>
        <v>0.9916336553076479</v>
      </c>
      <c r="T6" s="10">
        <f t="shared" si="12"/>
        <v>0.9926863271655184</v>
      </c>
      <c r="U6" s="10">
        <f t="shared" si="13"/>
        <v>0.12101739735118056</v>
      </c>
      <c r="V6" s="10">
        <f t="shared" si="14"/>
        <v>0.1207222260341208</v>
      </c>
      <c r="W6" s="10">
        <f t="shared" si="15"/>
        <v>-0.7519465930829077</v>
      </c>
      <c r="X6" s="11">
        <f t="shared" si="16"/>
        <v>138.75928030385248</v>
      </c>
    </row>
    <row r="7" spans="1:24" ht="15">
      <c r="A7" s="24">
        <v>10368.8</v>
      </c>
      <c r="B7" s="41" t="s">
        <v>516</v>
      </c>
      <c r="C7" s="25" t="s">
        <v>654</v>
      </c>
      <c r="D7" s="26">
        <f t="shared" si="0"/>
        <v>0</v>
      </c>
      <c r="E7" s="26">
        <f t="shared" si="1"/>
        <v>32.43185360454731</v>
      </c>
      <c r="F7" s="27">
        <v>5</v>
      </c>
      <c r="G7" s="28" t="s">
        <v>357</v>
      </c>
      <c r="H7" s="27" t="s">
        <v>42</v>
      </c>
      <c r="J7" s="30">
        <f t="shared" si="2"/>
        <v>11.958333333333332</v>
      </c>
      <c r="K7" s="31">
        <f t="shared" si="3"/>
        <v>57.6875</v>
      </c>
      <c r="L7" s="32" t="str">
        <f t="shared" si="4"/>
        <v>JO57XJ</v>
      </c>
      <c r="M7" s="33">
        <f t="shared" si="5"/>
        <v>11.958333333333332</v>
      </c>
      <c r="N7" s="33">
        <f t="shared" si="6"/>
        <v>57.395833333333336</v>
      </c>
      <c r="O7" s="10">
        <f t="shared" si="7"/>
        <v>0.8424132142623957</v>
      </c>
      <c r="P7" s="10">
        <f t="shared" si="8"/>
        <v>0.8451452355087578</v>
      </c>
      <c r="Q7" s="10">
        <f t="shared" si="9"/>
        <v>0.5388320484493281</v>
      </c>
      <c r="R7" s="10">
        <f t="shared" si="10"/>
        <v>0.5345367441971098</v>
      </c>
      <c r="S7" s="10">
        <f t="shared" si="11"/>
        <v>1</v>
      </c>
      <c r="T7" s="10">
        <f t="shared" si="12"/>
        <v>0.9999870432106452</v>
      </c>
      <c r="U7" s="10">
        <f t="shared" si="13"/>
        <v>0.0050905436516319735</v>
      </c>
      <c r="V7" s="10">
        <f t="shared" si="14"/>
        <v>0.005090521665912384</v>
      </c>
      <c r="W7" s="10">
        <f t="shared" si="15"/>
        <v>1.0000000000035132</v>
      </c>
      <c r="X7" s="11">
        <f t="shared" si="16"/>
        <v>0</v>
      </c>
    </row>
    <row r="8" spans="1:24" ht="13.5">
      <c r="A8" s="24">
        <v>10368.805</v>
      </c>
      <c r="B8" s="49" t="s">
        <v>707</v>
      </c>
      <c r="C8" s="25" t="s">
        <v>708</v>
      </c>
      <c r="D8" s="26">
        <f t="shared" si="0"/>
        <v>192.55296546296486</v>
      </c>
      <c r="E8" s="26">
        <f t="shared" si="1"/>
        <v>402.59273668005835</v>
      </c>
      <c r="F8" s="27">
        <v>1</v>
      </c>
      <c r="G8" s="28" t="s">
        <v>357</v>
      </c>
      <c r="H8" s="27" t="s">
        <v>42</v>
      </c>
      <c r="I8" s="51" t="s">
        <v>709</v>
      </c>
      <c r="J8" s="30">
        <f t="shared" si="2"/>
        <v>10.625</v>
      </c>
      <c r="K8" s="31">
        <f t="shared" si="3"/>
        <v>53.85416666666667</v>
      </c>
      <c r="L8" s="32" t="str">
        <f t="shared" si="4"/>
        <v>JO57XJ</v>
      </c>
      <c r="M8" s="33">
        <f t="shared" si="5"/>
        <v>11.958333333333332</v>
      </c>
      <c r="N8" s="33">
        <f t="shared" si="6"/>
        <v>57.395833333333336</v>
      </c>
      <c r="O8" s="10">
        <f t="shared" si="7"/>
        <v>0.8424132142623957</v>
      </c>
      <c r="P8" s="10">
        <f t="shared" si="8"/>
        <v>0.8075183021780743</v>
      </c>
      <c r="Q8" s="10">
        <f t="shared" si="9"/>
        <v>0.5388320484493281</v>
      </c>
      <c r="R8" s="10">
        <f t="shared" si="10"/>
        <v>0.589842514276006</v>
      </c>
      <c r="S8" s="10">
        <f t="shared" si="11"/>
        <v>0.9997292411794617</v>
      </c>
      <c r="T8" s="10">
        <f t="shared" si="12"/>
        <v>0.9980040845368898</v>
      </c>
      <c r="U8" s="10">
        <f t="shared" si="13"/>
        <v>0.0631914513702807</v>
      </c>
      <c r="V8" s="10">
        <f t="shared" si="14"/>
        <v>0.06314940417521347</v>
      </c>
      <c r="W8" s="10">
        <f t="shared" si="15"/>
        <v>-0.9760955085190063</v>
      </c>
      <c r="X8" s="11">
        <f t="shared" si="16"/>
        <v>167.44703453703514</v>
      </c>
    </row>
    <row r="9" spans="1:24" ht="13.5">
      <c r="A9" s="24">
        <v>10368.82</v>
      </c>
      <c r="B9" s="25" t="s">
        <v>710</v>
      </c>
      <c r="C9" s="25" t="s">
        <v>711</v>
      </c>
      <c r="D9" s="26">
        <f t="shared" si="0"/>
        <v>197.43394321615554</v>
      </c>
      <c r="E9" s="26">
        <f t="shared" si="1"/>
        <v>833.5663809545078</v>
      </c>
      <c r="F9" s="27">
        <v>3</v>
      </c>
      <c r="G9" s="28" t="s">
        <v>670</v>
      </c>
      <c r="H9" s="27" t="s">
        <v>42</v>
      </c>
      <c r="J9" s="30">
        <f t="shared" si="2"/>
        <v>8.458333333333332</v>
      </c>
      <c r="K9" s="31">
        <f t="shared" si="3"/>
        <v>50.1875</v>
      </c>
      <c r="L9" s="32" t="str">
        <f t="shared" si="4"/>
        <v>JO57XJ</v>
      </c>
      <c r="M9" s="33">
        <f t="shared" si="5"/>
        <v>11.958333333333332</v>
      </c>
      <c r="N9" s="33">
        <f t="shared" si="6"/>
        <v>57.395833333333336</v>
      </c>
      <c r="O9" s="10">
        <f t="shared" si="7"/>
        <v>0.8424132142623957</v>
      </c>
      <c r="P9" s="10">
        <f t="shared" si="8"/>
        <v>0.7681438550379641</v>
      </c>
      <c r="Q9" s="10">
        <f t="shared" si="9"/>
        <v>0.5388320484493281</v>
      </c>
      <c r="R9" s="10">
        <f t="shared" si="10"/>
        <v>0.6402772977135884</v>
      </c>
      <c r="S9" s="10">
        <f t="shared" si="11"/>
        <v>0.9981347984218669</v>
      </c>
      <c r="T9" s="10">
        <f t="shared" si="12"/>
        <v>0.9914529637006693</v>
      </c>
      <c r="U9" s="10">
        <f t="shared" si="13"/>
        <v>0.13083760492144214</v>
      </c>
      <c r="V9" s="10">
        <f t="shared" si="14"/>
        <v>0.13046463417018173</v>
      </c>
      <c r="W9" s="10">
        <f t="shared" si="15"/>
        <v>-0.9540630030658661</v>
      </c>
      <c r="X9" s="11">
        <f t="shared" si="16"/>
        <v>162.56605678384446</v>
      </c>
    </row>
    <row r="10" spans="1:24" ht="13.5">
      <c r="A10" s="24">
        <v>10368.825</v>
      </c>
      <c r="B10" s="45" t="s">
        <v>712</v>
      </c>
      <c r="C10" s="25" t="s">
        <v>713</v>
      </c>
      <c r="D10" s="26">
        <f t="shared" si="0"/>
        <v>179.13909494715907</v>
      </c>
      <c r="E10" s="26">
        <f t="shared" si="1"/>
        <v>361.42102323229454</v>
      </c>
      <c r="F10" s="27" t="s">
        <v>714</v>
      </c>
      <c r="G10" s="28" t="s">
        <v>357</v>
      </c>
      <c r="H10" s="27" t="s">
        <v>42</v>
      </c>
      <c r="I10" s="39" t="s">
        <v>715</v>
      </c>
      <c r="J10" s="30">
        <f t="shared" si="2"/>
        <v>12.041666666666666</v>
      </c>
      <c r="K10" s="31">
        <f t="shared" si="3"/>
        <v>54.145833333333336</v>
      </c>
      <c r="L10" s="32" t="str">
        <f t="shared" si="4"/>
        <v>JO57XJ</v>
      </c>
      <c r="M10" s="33">
        <f t="shared" si="5"/>
        <v>11.958333333333332</v>
      </c>
      <c r="N10" s="33">
        <f t="shared" si="6"/>
        <v>57.395833333333336</v>
      </c>
      <c r="O10" s="10">
        <f t="shared" si="7"/>
        <v>0.8424132142623957</v>
      </c>
      <c r="P10" s="10">
        <f t="shared" si="8"/>
        <v>0.8105104454319417</v>
      </c>
      <c r="Q10" s="10">
        <f t="shared" si="9"/>
        <v>0.5388320484493281</v>
      </c>
      <c r="R10" s="10">
        <f t="shared" si="10"/>
        <v>0.585724182397923</v>
      </c>
      <c r="S10" s="10">
        <f t="shared" si="11"/>
        <v>0.9999989423008122</v>
      </c>
      <c r="T10" s="10">
        <f t="shared" si="12"/>
        <v>0.9983913367401225</v>
      </c>
      <c r="U10" s="10">
        <f t="shared" si="13"/>
        <v>0.05672908856259529</v>
      </c>
      <c r="V10" s="10">
        <f t="shared" si="14"/>
        <v>0.05669866596553522</v>
      </c>
      <c r="W10" s="10">
        <f t="shared" si="15"/>
        <v>-0.9998871173796348</v>
      </c>
      <c r="X10" s="11">
        <f t="shared" si="16"/>
        <v>179.13909494715907</v>
      </c>
    </row>
    <row r="11" spans="1:24" ht="13.5">
      <c r="A11" s="24">
        <v>10368.83</v>
      </c>
      <c r="B11" s="49" t="s">
        <v>716</v>
      </c>
      <c r="C11" s="25" t="s">
        <v>540</v>
      </c>
      <c r="D11" s="26">
        <f t="shared" si="0"/>
        <v>233.5665889918016</v>
      </c>
      <c r="E11" s="26">
        <f t="shared" si="1"/>
        <v>904.157521827296</v>
      </c>
      <c r="F11" s="27">
        <v>1</v>
      </c>
      <c r="G11" s="28" t="s">
        <v>357</v>
      </c>
      <c r="H11" s="27" t="s">
        <v>42</v>
      </c>
      <c r="I11" s="50" t="s">
        <v>717</v>
      </c>
      <c r="J11" s="30">
        <f t="shared" si="2"/>
        <v>1.2916666666666667</v>
      </c>
      <c r="K11" s="31">
        <f t="shared" si="3"/>
        <v>52.0625</v>
      </c>
      <c r="L11" s="32" t="str">
        <f t="shared" si="4"/>
        <v>JO57XJ</v>
      </c>
      <c r="M11" s="33">
        <f t="shared" si="5"/>
        <v>11.958333333333332</v>
      </c>
      <c r="N11" s="33">
        <f t="shared" si="6"/>
        <v>57.395833333333336</v>
      </c>
      <c r="O11" s="10">
        <f t="shared" si="7"/>
        <v>0.8424132142623957</v>
      </c>
      <c r="P11" s="10">
        <f t="shared" si="8"/>
        <v>0.788681867130818</v>
      </c>
      <c r="Q11" s="10">
        <f t="shared" si="9"/>
        <v>0.5388320484493281</v>
      </c>
      <c r="R11" s="10">
        <f t="shared" si="10"/>
        <v>0.6148015228177682</v>
      </c>
      <c r="S11" s="10">
        <f t="shared" si="11"/>
        <v>0.9827206467064133</v>
      </c>
      <c r="T11" s="10">
        <f t="shared" si="12"/>
        <v>0.9899465769666143</v>
      </c>
      <c r="U11" s="10">
        <f t="shared" si="13"/>
        <v>0.14191767726060212</v>
      </c>
      <c r="V11" s="10">
        <f t="shared" si="14"/>
        <v>0.14144177159553417</v>
      </c>
      <c r="W11" s="10">
        <f t="shared" si="15"/>
        <v>-0.5938881450930262</v>
      </c>
      <c r="X11" s="11">
        <f t="shared" si="16"/>
        <v>126.4334110081984</v>
      </c>
    </row>
    <row r="12" spans="1:24" ht="13.5">
      <c r="A12" s="24">
        <v>10368.84</v>
      </c>
      <c r="B12" s="25" t="s">
        <v>718</v>
      </c>
      <c r="C12" s="25" t="s">
        <v>719</v>
      </c>
      <c r="D12" s="26">
        <f t="shared" si="0"/>
        <v>54.45645650367631</v>
      </c>
      <c r="E12" s="26">
        <f t="shared" si="1"/>
        <v>416.45992028315686</v>
      </c>
      <c r="F12" s="27">
        <v>0.5</v>
      </c>
      <c r="H12" s="27" t="s">
        <v>42</v>
      </c>
      <c r="J12" s="30">
        <f t="shared" si="2"/>
        <v>17.958333333333336</v>
      </c>
      <c r="K12" s="31">
        <f t="shared" si="3"/>
        <v>59.4375</v>
      </c>
      <c r="L12" s="32" t="str">
        <f t="shared" si="4"/>
        <v>JO57XJ</v>
      </c>
      <c r="M12" s="33">
        <f t="shared" si="5"/>
        <v>11.958333333333332</v>
      </c>
      <c r="N12" s="33">
        <f t="shared" si="6"/>
        <v>57.395833333333336</v>
      </c>
      <c r="O12" s="10">
        <f t="shared" si="7"/>
        <v>0.8424132142623957</v>
      </c>
      <c r="P12" s="10">
        <f t="shared" si="8"/>
        <v>0.8610750094504072</v>
      </c>
      <c r="Q12" s="10">
        <f t="shared" si="9"/>
        <v>0.5388320484493281</v>
      </c>
      <c r="R12" s="10">
        <f t="shared" si="10"/>
        <v>0.5084779524226998</v>
      </c>
      <c r="S12" s="10">
        <f t="shared" si="11"/>
        <v>0.9945218953682733</v>
      </c>
      <c r="T12" s="10">
        <f t="shared" si="12"/>
        <v>0.9978642689208853</v>
      </c>
      <c r="U12" s="10">
        <f t="shared" si="13"/>
        <v>0.06536806157324704</v>
      </c>
      <c r="V12" s="10">
        <f t="shared" si="14"/>
        <v>0.06532151874372708</v>
      </c>
      <c r="W12" s="10">
        <f t="shared" si="15"/>
        <v>0.5813214973319419</v>
      </c>
      <c r="X12" s="11">
        <f t="shared" si="16"/>
        <v>54.45645650367631</v>
      </c>
    </row>
    <row r="13" spans="1:24" ht="13.5">
      <c r="A13" s="24">
        <v>10368.85</v>
      </c>
      <c r="B13" s="25" t="s">
        <v>386</v>
      </c>
      <c r="C13" s="25" t="s">
        <v>387</v>
      </c>
      <c r="D13" s="26">
        <f t="shared" si="0"/>
        <v>173.55711654057083</v>
      </c>
      <c r="E13" s="26">
        <f t="shared" si="1"/>
        <v>554.431664473825</v>
      </c>
      <c r="F13" s="27">
        <v>0.1</v>
      </c>
      <c r="G13" s="35" t="s">
        <v>357</v>
      </c>
      <c r="H13" s="27" t="s">
        <v>42</v>
      </c>
      <c r="I13" s="34"/>
      <c r="J13" s="30">
        <f t="shared" si="2"/>
        <v>12.875</v>
      </c>
      <c r="K13" s="31">
        <f t="shared" si="3"/>
        <v>52.4375</v>
      </c>
      <c r="L13" s="32" t="str">
        <f t="shared" si="4"/>
        <v>JO57XJ</v>
      </c>
      <c r="M13" s="33">
        <f t="shared" si="5"/>
        <v>11.958333333333332</v>
      </c>
      <c r="N13" s="33">
        <f t="shared" si="6"/>
        <v>57.395833333333336</v>
      </c>
      <c r="O13" s="10">
        <f t="shared" si="7"/>
        <v>0.8424132142623957</v>
      </c>
      <c r="P13" s="10">
        <f t="shared" si="8"/>
        <v>0.7926888127067683</v>
      </c>
      <c r="Q13" s="10">
        <f t="shared" si="9"/>
        <v>0.5388320484493281</v>
      </c>
      <c r="R13" s="10">
        <f t="shared" si="10"/>
        <v>0.6096264808959122</v>
      </c>
      <c r="S13" s="10">
        <f t="shared" si="11"/>
        <v>0.999872021105574</v>
      </c>
      <c r="T13" s="10">
        <f t="shared" si="12"/>
        <v>0.9962157768005993</v>
      </c>
      <c r="U13" s="10">
        <f t="shared" si="13"/>
        <v>0.08702427632613796</v>
      </c>
      <c r="V13" s="10">
        <f t="shared" si="14"/>
        <v>0.0869144755123024</v>
      </c>
      <c r="W13" s="10">
        <f t="shared" si="15"/>
        <v>-0.993684211054406</v>
      </c>
      <c r="X13" s="11">
        <f t="shared" si="16"/>
        <v>173.55711654057083</v>
      </c>
    </row>
    <row r="14" spans="1:24" ht="15">
      <c r="A14" s="24">
        <v>10368.86</v>
      </c>
      <c r="B14" s="41" t="s">
        <v>564</v>
      </c>
      <c r="C14" s="25" t="s">
        <v>565</v>
      </c>
      <c r="D14" s="26">
        <f t="shared" si="0"/>
        <v>335.28074410865673</v>
      </c>
      <c r="E14" s="26">
        <f t="shared" si="1"/>
        <v>205.06719513431628</v>
      </c>
      <c r="F14" s="27">
        <v>40</v>
      </c>
      <c r="G14" s="35" t="s">
        <v>670</v>
      </c>
      <c r="H14" s="27">
        <v>180</v>
      </c>
      <c r="I14" s="51" t="s">
        <v>720</v>
      </c>
      <c r="J14" s="30">
        <f t="shared" si="2"/>
        <v>10.458333333333332</v>
      </c>
      <c r="K14" s="31">
        <f t="shared" si="3"/>
        <v>59.0625</v>
      </c>
      <c r="L14" s="32" t="str">
        <f t="shared" si="4"/>
        <v>JO57XJ</v>
      </c>
      <c r="M14" s="33">
        <f t="shared" si="5"/>
        <v>11.958333333333332</v>
      </c>
      <c r="N14" s="33">
        <f t="shared" si="6"/>
        <v>57.395833333333336</v>
      </c>
      <c r="O14" s="10">
        <f t="shared" si="7"/>
        <v>0.8424132142623957</v>
      </c>
      <c r="P14" s="10">
        <f t="shared" si="8"/>
        <v>0.8577286100002721</v>
      </c>
      <c r="Q14" s="10">
        <f t="shared" si="9"/>
        <v>0.5388320484493281</v>
      </c>
      <c r="R14" s="10">
        <f t="shared" si="10"/>
        <v>0.5141027441932217</v>
      </c>
      <c r="S14" s="10">
        <f t="shared" si="11"/>
        <v>0.9996573249755573</v>
      </c>
      <c r="T14" s="10">
        <f t="shared" si="12"/>
        <v>0.9994820239483908</v>
      </c>
      <c r="U14" s="10">
        <f t="shared" si="13"/>
        <v>0.03218759929906079</v>
      </c>
      <c r="V14" s="10">
        <f t="shared" si="14"/>
        <v>0.03218204163859617</v>
      </c>
      <c r="W14" s="10">
        <f t="shared" si="15"/>
        <v>0.9083676899971163</v>
      </c>
      <c r="X14" s="11">
        <f t="shared" si="16"/>
        <v>24.71925589134327</v>
      </c>
    </row>
    <row r="15" spans="1:24" ht="13.5">
      <c r="A15" s="24">
        <v>10368.9</v>
      </c>
      <c r="B15" s="45" t="s">
        <v>721</v>
      </c>
      <c r="C15" s="25" t="s">
        <v>722</v>
      </c>
      <c r="D15" s="26">
        <f>IF(AND(M15&gt;J15,X15&lt;180),SUM(360,-X15),X15)</f>
        <v>219.8006398614832</v>
      </c>
      <c r="E15" s="26">
        <f>PRODUCT(6371,ACOS(SUM(PRODUCT(COS(PRODUCT(PI()/180,N15)),COS(PRODUCT(PI()/180,K15)),COS(PRODUCT(PI()/180,SUM(J15,-M15)))),PRODUCT(SIN(PRODUCT(PI()/180,N15)),SIN(PRODUCT(PI()/180,K15))))))</f>
        <v>202.46808939255965</v>
      </c>
      <c r="F15" s="27">
        <v>4</v>
      </c>
      <c r="G15" s="35" t="s">
        <v>357</v>
      </c>
      <c r="H15" s="27" t="s">
        <v>42</v>
      </c>
      <c r="I15" s="51" t="s">
        <v>723</v>
      </c>
      <c r="J15" s="30">
        <f>SUM(SUM(-180,PRODUCT(2,SUM(CODE(MID(C15,1,1)),-65),10)),PRODUCT((SUM(CODE(MID(C15,3,1)),-48)),2),PRODUCT(SUM(CODE(MID(C15,5,1)),-65),1/12),1/24)</f>
        <v>9.875</v>
      </c>
      <c r="K15" s="31">
        <f>SUM(SUM(-90,PRODUCT(SUM(CODE(MID(C15,2,1)),-65),10)),SUM(CODE(MID(C15,4,1)),-48),PRODUCT(SUM(CODE(RIGHT(C15,1)),-65),1/24),1/48)</f>
        <v>55.97916666666667</v>
      </c>
      <c r="L15" s="32" t="str">
        <f t="shared" si="4"/>
        <v>JO57XJ</v>
      </c>
      <c r="M15" s="33">
        <f>SUM(SUM(-180,PRODUCT(2,SUM(CODE(MID(L15,1,1)),-65),10)),PRODUCT((SUM(CODE(MID(L15,3,1)),-48)),2),PRODUCT(SUM(CODE(MID(L15,5,1)),-65),1/12),1/24)</f>
        <v>11.958333333333332</v>
      </c>
      <c r="N15" s="33">
        <f>SUM(SUM(-90,PRODUCT(SUM(CODE(MID(L15,2,1)),-65),10)),SUM(CODE(MID(L15,4,1)),-48),PRODUCT(SUM(CODE(RIGHT(L15,1)),-65),1/24),1/48)</f>
        <v>57.395833333333336</v>
      </c>
      <c r="O15" s="10">
        <f>SIN(PRODUCT(PI()/180,N15))</f>
        <v>0.8424132142623957</v>
      </c>
      <c r="P15" s="10">
        <f>SIN(PRODUCT(PI()/180,K15))</f>
        <v>0.8288341894775036</v>
      </c>
      <c r="Q15" s="10">
        <f>COS(PRODUCT(PI()/180,N15))</f>
        <v>0.5388320484493281</v>
      </c>
      <c r="R15" s="10">
        <f>COS(PRODUCT(PI()/180,K15))</f>
        <v>0.5594943130659771</v>
      </c>
      <c r="S15" s="10">
        <f>COS(PRODUCT(PI()/180,SUM(J15,-M15)))</f>
        <v>0.99933901072173</v>
      </c>
      <c r="T15" s="10">
        <f>SUM(PRODUCT(P15,O15),PRODUCT(R15,Q15,S15))</f>
        <v>0.9994950697241604</v>
      </c>
      <c r="U15" s="10">
        <f>ACOS(T15)</f>
        <v>0.0317796404634374</v>
      </c>
      <c r="V15" s="10">
        <f>SIN(U15)</f>
        <v>0.031774291449154765</v>
      </c>
      <c r="W15" s="10">
        <f>PRODUCT(SUM(P15,-PRODUCT(O15,T15)),PRODUCT(1/Q15,1/V15))</f>
        <v>-0.7682763749991557</v>
      </c>
      <c r="X15" s="11">
        <f>IF(J15=M15,IF(K15&gt;N15,0,180),PRODUCT(180,1/PI(),ACOS(W15)))</f>
        <v>140.1993601385168</v>
      </c>
    </row>
    <row r="16" spans="1:24" ht="13.5">
      <c r="A16" s="24">
        <v>10368.905</v>
      </c>
      <c r="B16" s="48" t="s">
        <v>724</v>
      </c>
      <c r="C16" s="25" t="s">
        <v>352</v>
      </c>
      <c r="D16" s="26">
        <f>IF(AND(M16&gt;J16,X16&lt;180),SUM(360,-X16),X16)</f>
        <v>38.12396814466019</v>
      </c>
      <c r="E16" s="26">
        <f>PRODUCT(6371,ACOS(SUM(PRODUCT(COS(PRODUCT(PI()/180,N16)),COS(PRODUCT(PI()/180,K16)),COS(PRODUCT(PI()/180,SUM(J16,-M16)))),PRODUCT(SIN(PRODUCT(PI()/180,N16)),SIN(PRODUCT(PI()/180,K16))))))</f>
        <v>275.72362234248453</v>
      </c>
      <c r="F16" s="27">
        <v>8</v>
      </c>
      <c r="G16" s="28" t="s">
        <v>200</v>
      </c>
      <c r="H16" s="27" t="s">
        <v>42</v>
      </c>
      <c r="I16" s="50"/>
      <c r="J16" s="30">
        <f>SUM(SUM(-180,PRODUCT(2,SUM(CODE(MID(C16,1,1)),-65),10)),PRODUCT((SUM(CODE(MID(C16,3,1)),-48)),2),PRODUCT(SUM(CODE(MID(C16,5,1)),-65),1/12),1/24)</f>
        <v>14.958333333333332</v>
      </c>
      <c r="K16" s="31">
        <f>SUM(SUM(-90,PRODUCT(SUM(CODE(MID(C16,2,1)),-65),10)),SUM(CODE(MID(C16,4,1)),-48),PRODUCT(SUM(CODE(RIGHT(C16,1)),-65),1/24),1/48)</f>
        <v>59.3125</v>
      </c>
      <c r="L16" s="32" t="str">
        <f t="shared" si="4"/>
        <v>JO57XJ</v>
      </c>
      <c r="M16" s="33">
        <f>SUM(SUM(-180,PRODUCT(2,SUM(CODE(MID(L16,1,1)),-65),10)),PRODUCT((SUM(CODE(MID(L16,3,1)),-48)),2),PRODUCT(SUM(CODE(MID(L16,5,1)),-65),1/12),1/24)</f>
        <v>11.958333333333332</v>
      </c>
      <c r="N16" s="33">
        <f>SUM(SUM(-90,PRODUCT(SUM(CODE(MID(L16,2,1)),-65),10)),SUM(CODE(MID(L16,4,1)),-48),PRODUCT(SUM(CODE(RIGHT(L16,1)),-65),1/24),1/48)</f>
        <v>57.395833333333336</v>
      </c>
      <c r="O16" s="10">
        <f>SIN(PRODUCT(PI()/180,N16))</f>
        <v>0.8424132142623957</v>
      </c>
      <c r="P16" s="10">
        <f>SIN(PRODUCT(PI()/180,K16))</f>
        <v>0.8599636343191515</v>
      </c>
      <c r="Q16" s="10">
        <f>COS(PRODUCT(PI()/180,N16))</f>
        <v>0.5388320484493281</v>
      </c>
      <c r="R16" s="10">
        <f>COS(PRODUCT(PI()/180,K16))</f>
        <v>0.5103553150978216</v>
      </c>
      <c r="S16" s="10">
        <f>COS(PRODUCT(PI()/180,SUM(J16,-M16)))</f>
        <v>0.9986295347545738</v>
      </c>
      <c r="T16" s="10">
        <f>SUM(PRODUCT(P16,O16),PRODUCT(R16,Q16,S16))</f>
        <v>0.9990636570203677</v>
      </c>
      <c r="U16" s="10">
        <f>ACOS(T16)</f>
        <v>0.043277919061761816</v>
      </c>
      <c r="V16" s="10">
        <f>SIN(U16)</f>
        <v>0.04326441055982484</v>
      </c>
      <c r="W16" s="10">
        <f>PRODUCT(SUM(P16,-PRODUCT(O16,T16)),PRODUCT(1/Q16,1/V16))</f>
        <v>0.7866768327913225</v>
      </c>
      <c r="X16" s="11">
        <f>IF(J16=M16,IF(K16&gt;N16,0,180),PRODUCT(180,1/PI(),ACOS(W16)))</f>
        <v>38.12396814466019</v>
      </c>
    </row>
    <row r="17" spans="1:24" ht="13.5">
      <c r="A17" s="24">
        <v>10368.915</v>
      </c>
      <c r="B17" s="45" t="s">
        <v>725</v>
      </c>
      <c r="C17" s="25" t="s">
        <v>726</v>
      </c>
      <c r="D17" s="26">
        <f aca="true" t="shared" si="17" ref="D17:D22">IF(AND(M17&gt;J17,X17&lt;180),SUM(360,-X17),X17)</f>
        <v>176.4344126449308</v>
      </c>
      <c r="E17" s="26">
        <f aca="true" t="shared" si="18" ref="E17:E22">PRODUCT(6371,ACOS(SUM(PRODUCT(COS(PRODUCT(PI()/180,N17)),COS(PRODUCT(PI()/180,K17)),COS(PRODUCT(PI()/180,SUM(J17,-M17)))),PRODUCT(SIN(PRODUCT(PI()/180,N17)),SIN(PRODUCT(PI()/180,K17))))))</f>
        <v>167.10319606273455</v>
      </c>
      <c r="F17" s="27">
        <v>10</v>
      </c>
      <c r="G17" s="35" t="s">
        <v>357</v>
      </c>
      <c r="H17" s="27" t="s">
        <v>42</v>
      </c>
      <c r="I17" s="50" t="s">
        <v>727</v>
      </c>
      <c r="J17" s="30">
        <f aca="true" t="shared" si="19" ref="J17:J22">SUM(SUM(-180,PRODUCT(2,SUM(CODE(MID(C17,1,1)),-65),10)),PRODUCT((SUM(CODE(MID(C17,3,1)),-48)),2),PRODUCT(SUM(CODE(MID(C17,5,1)),-65),1/12),1/24)</f>
        <v>12.125</v>
      </c>
      <c r="K17" s="31">
        <f aca="true" t="shared" si="20" ref="K17:K22">SUM(SUM(-90,PRODUCT(SUM(CODE(MID(C17,2,1)),-65),10)),SUM(CODE(MID(C17,4,1)),-48),PRODUCT(SUM(CODE(RIGHT(C17,1)),-65),1/24),1/48)</f>
        <v>55.895833333333336</v>
      </c>
      <c r="L17" s="32" t="str">
        <f t="shared" si="4"/>
        <v>JO57XJ</v>
      </c>
      <c r="M17" s="33">
        <f aca="true" t="shared" si="21" ref="M17:M22">SUM(SUM(-180,PRODUCT(2,SUM(CODE(MID(L17,1,1)),-65),10)),PRODUCT((SUM(CODE(MID(L17,3,1)),-48)),2),PRODUCT(SUM(CODE(MID(L17,5,1)),-65),1/12),1/24)</f>
        <v>11.958333333333332</v>
      </c>
      <c r="N17" s="33">
        <f aca="true" t="shared" si="22" ref="N17:N22">SUM(SUM(-90,PRODUCT(SUM(CODE(MID(L17,2,1)),-65),10)),SUM(CODE(MID(L17,4,1)),-48),PRODUCT(SUM(CODE(RIGHT(L17,1)),-65),1/24),1/48)</f>
        <v>57.395833333333336</v>
      </c>
      <c r="O17" s="10">
        <f aca="true" t="shared" si="23" ref="O17:O22">SIN(PRODUCT(PI()/180,N17))</f>
        <v>0.8424132142623957</v>
      </c>
      <c r="P17" s="10">
        <f aca="true" t="shared" si="24" ref="P17:P22">SIN(PRODUCT(PI()/180,K17))</f>
        <v>0.8280195616147239</v>
      </c>
      <c r="Q17" s="10">
        <f aca="true" t="shared" si="25" ref="Q17:Q22">COS(PRODUCT(PI()/180,N17))</f>
        <v>0.5388320484493281</v>
      </c>
      <c r="R17" s="10">
        <f aca="true" t="shared" si="26" ref="R17:R22">COS(PRODUCT(PI()/180,K17))</f>
        <v>0.5606992113275713</v>
      </c>
      <c r="S17" s="10">
        <f aca="true" t="shared" si="27" ref="S17:S22">COS(PRODUCT(PI()/180,SUM(J17,-M17)))</f>
        <v>0.9999957692054863</v>
      </c>
      <c r="T17" s="10">
        <f aca="true" t="shared" si="28" ref="T17:T22">SUM(PRODUCT(P17,O17),PRODUCT(R17,Q17,S17))</f>
        <v>0.9996560467564761</v>
      </c>
      <c r="U17" s="10">
        <f aca="true" t="shared" si="29" ref="U17:U22">ACOS(T17)</f>
        <v>0.026228723287197386</v>
      </c>
      <c r="V17" s="10">
        <f aca="true" t="shared" si="30" ref="V17:V22">SIN(U17)</f>
        <v>0.026225716066754397</v>
      </c>
      <c r="W17" s="10">
        <f aca="true" t="shared" si="31" ref="W17:W22">PRODUCT(SUM(P17,-PRODUCT(O17,T17)),PRODUCT(1/Q17,1/V17))</f>
        <v>-0.9980642612758442</v>
      </c>
      <c r="X17" s="11">
        <f aca="true" t="shared" si="32" ref="X17:X22">IF(J17=M17,IF(K17&gt;N17,0,180),PRODUCT(180,1/PI(),ACOS(W17)))</f>
        <v>176.4344126449308</v>
      </c>
    </row>
    <row r="18" spans="1:24" ht="13.5">
      <c r="A18" s="24">
        <v>10368.92</v>
      </c>
      <c r="B18" s="45" t="s">
        <v>526</v>
      </c>
      <c r="C18" s="25" t="s">
        <v>527</v>
      </c>
      <c r="D18" s="26">
        <f t="shared" si="17"/>
        <v>79.23315370945903</v>
      </c>
      <c r="E18" s="26">
        <f t="shared" si="18"/>
        <v>166.5292418168841</v>
      </c>
      <c r="F18" s="27">
        <v>3</v>
      </c>
      <c r="G18" s="28" t="s">
        <v>357</v>
      </c>
      <c r="H18" s="27" t="s">
        <v>42</v>
      </c>
      <c r="I18" s="50" t="s">
        <v>728</v>
      </c>
      <c r="J18" s="30">
        <f t="shared" si="19"/>
        <v>14.708333333333332</v>
      </c>
      <c r="K18" s="31">
        <f t="shared" si="20"/>
        <v>57.645833333333336</v>
      </c>
      <c r="L18" s="32" t="str">
        <f t="shared" si="4"/>
        <v>JO57XJ</v>
      </c>
      <c r="M18" s="33">
        <f t="shared" si="21"/>
        <v>11.958333333333332</v>
      </c>
      <c r="N18" s="33">
        <f t="shared" si="22"/>
        <v>57.395833333333336</v>
      </c>
      <c r="O18" s="10">
        <f t="shared" si="23"/>
        <v>0.8424132142623957</v>
      </c>
      <c r="P18" s="10">
        <f t="shared" si="24"/>
        <v>0.8447562859756701</v>
      </c>
      <c r="Q18" s="10">
        <f t="shared" si="25"/>
        <v>0.5388320484493281</v>
      </c>
      <c r="R18" s="10">
        <f t="shared" si="26"/>
        <v>0.5351512097571973</v>
      </c>
      <c r="S18" s="10">
        <f t="shared" si="27"/>
        <v>0.9988483864849507</v>
      </c>
      <c r="T18" s="10">
        <f t="shared" si="28"/>
        <v>0.9996584053370132</v>
      </c>
      <c r="U18" s="10">
        <f t="shared" si="29"/>
        <v>0.026138634722474352</v>
      </c>
      <c r="V18" s="10">
        <f t="shared" si="30"/>
        <v>0.02613565838198393</v>
      </c>
      <c r="W18" s="10">
        <f t="shared" si="31"/>
        <v>0.1868128911879268</v>
      </c>
      <c r="X18" s="11">
        <f t="shared" si="32"/>
        <v>79.23315370945903</v>
      </c>
    </row>
    <row r="19" spans="1:24" ht="13.5">
      <c r="A19" s="24">
        <v>10368.92</v>
      </c>
      <c r="B19" s="45" t="s">
        <v>508</v>
      </c>
      <c r="C19" s="25" t="s">
        <v>509</v>
      </c>
      <c r="D19" s="26">
        <f t="shared" si="17"/>
        <v>193.02518744869883</v>
      </c>
      <c r="E19" s="26">
        <f t="shared" si="18"/>
        <v>360.65844175237487</v>
      </c>
      <c r="F19" s="27">
        <v>1</v>
      </c>
      <c r="G19" s="35" t="s">
        <v>357</v>
      </c>
      <c r="H19" s="27" t="s">
        <v>42</v>
      </c>
      <c r="I19" s="39" t="s">
        <v>729</v>
      </c>
      <c r="J19" s="30">
        <f t="shared" si="19"/>
        <v>10.708333333333332</v>
      </c>
      <c r="K19" s="31">
        <f t="shared" si="20"/>
        <v>54.22916666666667</v>
      </c>
      <c r="L19" s="32" t="str">
        <f t="shared" si="4"/>
        <v>JO57XJ</v>
      </c>
      <c r="M19" s="33">
        <f t="shared" si="21"/>
        <v>11.958333333333332</v>
      </c>
      <c r="N19" s="33">
        <f t="shared" si="22"/>
        <v>57.395833333333336</v>
      </c>
      <c r="O19" s="10">
        <f t="shared" si="23"/>
        <v>0.8424132142623957</v>
      </c>
      <c r="P19" s="10">
        <f t="shared" si="24"/>
        <v>0.8113614891462998</v>
      </c>
      <c r="Q19" s="10">
        <f t="shared" si="25"/>
        <v>0.5388320484493281</v>
      </c>
      <c r="R19" s="10">
        <f t="shared" si="26"/>
        <v>0.5845447236356675</v>
      </c>
      <c r="S19" s="10">
        <f t="shared" si="27"/>
        <v>0.9997620270799091</v>
      </c>
      <c r="T19" s="10">
        <f t="shared" si="28"/>
        <v>0.9983981161761676</v>
      </c>
      <c r="U19" s="10">
        <f t="shared" si="29"/>
        <v>0.05660939283509259</v>
      </c>
      <c r="V19" s="10">
        <f t="shared" si="30"/>
        <v>0.05657916238227428</v>
      </c>
      <c r="W19" s="10">
        <f t="shared" si="31"/>
        <v>-0.9742710812760941</v>
      </c>
      <c r="X19" s="11">
        <f t="shared" si="32"/>
        <v>166.97481255130117</v>
      </c>
    </row>
    <row r="20" spans="1:24" ht="13.5">
      <c r="A20" s="24">
        <v>10368.93</v>
      </c>
      <c r="B20" s="45" t="s">
        <v>258</v>
      </c>
      <c r="C20" s="25" t="s">
        <v>259</v>
      </c>
      <c r="D20" s="26">
        <f t="shared" si="17"/>
        <v>183.00877558179872</v>
      </c>
      <c r="E20" s="26">
        <f t="shared" si="18"/>
        <v>199.48649052878972</v>
      </c>
      <c r="F20" s="27">
        <v>5</v>
      </c>
      <c r="G20" s="35" t="s">
        <v>357</v>
      </c>
      <c r="H20" s="27" t="s">
        <v>42</v>
      </c>
      <c r="I20" s="39" t="s">
        <v>730</v>
      </c>
      <c r="J20" s="30">
        <f t="shared" si="19"/>
        <v>11.791666666666666</v>
      </c>
      <c r="K20" s="31">
        <f t="shared" si="20"/>
        <v>55.60416666666667</v>
      </c>
      <c r="L20" s="32" t="str">
        <f t="shared" si="4"/>
        <v>JO57XJ</v>
      </c>
      <c r="M20" s="33">
        <f t="shared" si="21"/>
        <v>11.958333333333332</v>
      </c>
      <c r="N20" s="33">
        <f t="shared" si="22"/>
        <v>57.395833333333336</v>
      </c>
      <c r="O20" s="10">
        <f t="shared" si="23"/>
        <v>0.8424132142623957</v>
      </c>
      <c r="P20" s="10">
        <f t="shared" si="24"/>
        <v>0.8251545816563493</v>
      </c>
      <c r="Q20" s="10">
        <f t="shared" si="25"/>
        <v>0.5388320484493281</v>
      </c>
      <c r="R20" s="10">
        <f t="shared" si="26"/>
        <v>0.5649069979842126</v>
      </c>
      <c r="S20" s="10">
        <f t="shared" si="27"/>
        <v>0.9999957692054863</v>
      </c>
      <c r="T20" s="10">
        <f t="shared" si="28"/>
        <v>0.9995098304921408</v>
      </c>
      <c r="U20" s="10">
        <f t="shared" si="29"/>
        <v>0.03131164503669592</v>
      </c>
      <c r="V20" s="10">
        <f t="shared" si="30"/>
        <v>0.03130652886494981</v>
      </c>
      <c r="W20" s="10">
        <f t="shared" si="31"/>
        <v>-0.9986215071198606</v>
      </c>
      <c r="X20" s="11">
        <f t="shared" si="32"/>
        <v>176.99122441820128</v>
      </c>
    </row>
    <row r="21" spans="1:24" ht="13.5">
      <c r="A21" s="24">
        <v>10368.93</v>
      </c>
      <c r="B21" s="25" t="s">
        <v>610</v>
      </c>
      <c r="C21" s="25" t="s">
        <v>611</v>
      </c>
      <c r="D21" s="26">
        <f t="shared" si="17"/>
        <v>249.48400035200748</v>
      </c>
      <c r="E21" s="26">
        <f t="shared" si="18"/>
        <v>951.4970384064751</v>
      </c>
      <c r="F21" s="27">
        <v>1</v>
      </c>
      <c r="G21" s="35" t="s">
        <v>731</v>
      </c>
      <c r="H21" s="27" t="s">
        <v>232</v>
      </c>
      <c r="J21" s="30">
        <f t="shared" si="19"/>
        <v>-1.625</v>
      </c>
      <c r="K21" s="31">
        <f t="shared" si="20"/>
        <v>53.60416666666667</v>
      </c>
      <c r="L21" s="32" t="str">
        <f t="shared" si="4"/>
        <v>JO57XJ</v>
      </c>
      <c r="M21" s="33">
        <f t="shared" si="21"/>
        <v>11.958333333333332</v>
      </c>
      <c r="N21" s="33">
        <f t="shared" si="22"/>
        <v>57.395833333333336</v>
      </c>
      <c r="O21" s="10">
        <f t="shared" si="23"/>
        <v>0.8424132142623957</v>
      </c>
      <c r="P21" s="10">
        <f t="shared" si="24"/>
        <v>0.8049369498667651</v>
      </c>
      <c r="Q21" s="10">
        <f t="shared" si="25"/>
        <v>0.5388320484493281</v>
      </c>
      <c r="R21" s="10">
        <f t="shared" si="26"/>
        <v>0.5933603515058862</v>
      </c>
      <c r="S21" s="10">
        <f t="shared" si="27"/>
        <v>0.9720293595239425</v>
      </c>
      <c r="T21" s="10">
        <f t="shared" si="28"/>
        <v>0.9888682796967827</v>
      </c>
      <c r="U21" s="10">
        <f t="shared" si="29"/>
        <v>0.14934814603774527</v>
      </c>
      <c r="V21" s="10">
        <f t="shared" si="30"/>
        <v>0.14879356642518354</v>
      </c>
      <c r="W21" s="10">
        <f t="shared" si="31"/>
        <v>-0.3504689300665273</v>
      </c>
      <c r="X21" s="11">
        <f t="shared" si="32"/>
        <v>110.51599964799252</v>
      </c>
    </row>
    <row r="22" spans="1:24" ht="15">
      <c r="A22" s="24">
        <v>10368.955</v>
      </c>
      <c r="B22" s="41" t="s">
        <v>349</v>
      </c>
      <c r="C22" s="25" t="s">
        <v>350</v>
      </c>
      <c r="D22" s="26">
        <f t="shared" si="17"/>
        <v>270.63182038794804</v>
      </c>
      <c r="E22" s="26">
        <f t="shared" si="18"/>
        <v>89.87126372358969</v>
      </c>
      <c r="F22" s="27">
        <v>0.8</v>
      </c>
      <c r="G22" s="28" t="s">
        <v>357</v>
      </c>
      <c r="H22" s="27" t="s">
        <v>42</v>
      </c>
      <c r="I22" s="39" t="s">
        <v>732</v>
      </c>
      <c r="J22" s="30">
        <f t="shared" si="19"/>
        <v>10.458333333333332</v>
      </c>
      <c r="K22" s="31">
        <f t="shared" si="20"/>
        <v>57.395833333333336</v>
      </c>
      <c r="L22" s="32" t="str">
        <f t="shared" si="4"/>
        <v>JO57XJ</v>
      </c>
      <c r="M22" s="33">
        <f t="shared" si="21"/>
        <v>11.958333333333332</v>
      </c>
      <c r="N22" s="33">
        <f t="shared" si="22"/>
        <v>57.395833333333336</v>
      </c>
      <c r="O22" s="10">
        <f t="shared" si="23"/>
        <v>0.8424132142623957</v>
      </c>
      <c r="P22" s="10">
        <f t="shared" si="24"/>
        <v>0.8424132142623957</v>
      </c>
      <c r="Q22" s="10">
        <f t="shared" si="25"/>
        <v>0.5388320484493281</v>
      </c>
      <c r="R22" s="10">
        <f t="shared" si="26"/>
        <v>0.5388320484493281</v>
      </c>
      <c r="S22" s="10">
        <f t="shared" si="27"/>
        <v>0.9996573249755573</v>
      </c>
      <c r="T22" s="10">
        <f t="shared" si="28"/>
        <v>0.9999005077414781</v>
      </c>
      <c r="U22" s="10">
        <f t="shared" si="29"/>
        <v>0.014106304147479154</v>
      </c>
      <c r="V22" s="10">
        <f t="shared" si="30"/>
        <v>0.014105836321689755</v>
      </c>
      <c r="W22" s="10">
        <f t="shared" si="31"/>
        <v>0.01102712256039457</v>
      </c>
      <c r="X22" s="11">
        <f t="shared" si="32"/>
        <v>89.36817961205195</v>
      </c>
    </row>
    <row r="23" spans="1:24" ht="13.5">
      <c r="A23" s="24">
        <v>10368.96</v>
      </c>
      <c r="B23" s="25" t="s">
        <v>733</v>
      </c>
      <c r="C23" s="25" t="s">
        <v>734</v>
      </c>
      <c r="D23" s="26">
        <f>IF(AND(M23&gt;J23,X23&lt;180),SUM(360,-X23),X23)</f>
        <v>234.2018940800058</v>
      </c>
      <c r="E23" s="26">
        <f>PRODUCT(6371,ACOS(SUM(PRODUCT(COS(PRODUCT(PI()/180,N23)),COS(PRODUCT(PI()/180,K23)),COS(PRODUCT(PI()/180,SUM(J23,-M23)))),PRODUCT(SIN(PRODUCT(PI()/180,N23)),SIN(PRODUCT(PI()/180,K23))))))</f>
        <v>966.731577402798</v>
      </c>
      <c r="F23" s="27">
        <v>3</v>
      </c>
      <c r="G23" s="35" t="s">
        <v>357</v>
      </c>
      <c r="H23" s="27" t="s">
        <v>735</v>
      </c>
      <c r="J23" s="30">
        <f>SUM(SUM(-180,PRODUCT(2,SUM(CODE(MID(C23,1,1)),-65),10)),PRODUCT((SUM(CODE(MID(C23,3,1)),-48)),2),PRODUCT(SUM(CODE(MID(C23,5,1)),-65),1/12),1/24)</f>
        <v>0.5416666666666666</v>
      </c>
      <c r="K23" s="31">
        <f>SUM(SUM(-90,PRODUCT(SUM(CODE(MID(C23,2,1)),-65),10)),SUM(CODE(MID(C23,4,1)),-48),PRODUCT(SUM(CODE(RIGHT(C23,1)),-65),1/24),1/48)</f>
        <v>51.72916666666667</v>
      </c>
      <c r="L23" s="32" t="str">
        <f t="shared" si="4"/>
        <v>JO57XJ</v>
      </c>
      <c r="M23" s="33">
        <f>SUM(SUM(-180,PRODUCT(2,SUM(CODE(MID(L23,1,1)),-65),10)),PRODUCT((SUM(CODE(MID(L23,3,1)),-48)),2),PRODUCT(SUM(CODE(MID(L23,5,1)),-65),1/12),1/24)</f>
        <v>11.958333333333332</v>
      </c>
      <c r="N23" s="33">
        <f>SUM(SUM(-90,PRODUCT(SUM(CODE(MID(L23,2,1)),-65),10)),SUM(CODE(MID(L23,4,1)),-48),PRODUCT(SUM(CODE(RIGHT(L23,1)),-65),1/24),1/48)</f>
        <v>57.395833333333336</v>
      </c>
      <c r="O23" s="10">
        <f>SIN(PRODUCT(PI()/180,N23))</f>
        <v>0.8424132142623957</v>
      </c>
      <c r="P23" s="10">
        <f>SIN(PRODUCT(PI()/180,K23))</f>
        <v>0.7850917700589911</v>
      </c>
      <c r="Q23" s="10">
        <f>COS(PRODUCT(PI()/180,N23))</f>
        <v>0.5388320484493281</v>
      </c>
      <c r="R23" s="10">
        <f>COS(PRODUCT(PI()/180,K23))</f>
        <v>0.6193794576716605</v>
      </c>
      <c r="S23" s="10">
        <f>COS(PRODUCT(PI()/180,SUM(J23,-M23)))</f>
        <v>0.9802136369595722</v>
      </c>
      <c r="T23" s="10">
        <f>SUM(PRODUCT(P23,O23),PRODUCT(R23,Q23,S23))</f>
        <v>0.9885096529318684</v>
      </c>
      <c r="U23" s="10">
        <f>ACOS(T23)</f>
        <v>0.1517393780258669</v>
      </c>
      <c r="V23" s="10">
        <f>SIN(U23)</f>
        <v>0.15115775223427003</v>
      </c>
      <c r="W23" s="10">
        <f>PRODUCT(SUM(P23,-PRODUCT(O23,T23)),PRODUCT(1/Q23,1/V23))</f>
        <v>-0.5849308625746935</v>
      </c>
      <c r="X23" s="11">
        <f>IF(J23=M23,IF(K23&gt;N23,0,180),PRODUCT(180,1/PI(),ACOS(W23)))</f>
        <v>125.7981059199942</v>
      </c>
    </row>
    <row r="24" spans="1:24" ht="13.5">
      <c r="A24" s="24">
        <v>10368.97</v>
      </c>
      <c r="B24" s="25" t="s">
        <v>479</v>
      </c>
      <c r="C24" s="25" t="s">
        <v>480</v>
      </c>
      <c r="D24" s="26">
        <f>IF(AND(M24&gt;J24,X24&lt;180),SUM(360,-X24),X24)</f>
        <v>157.0230156600392</v>
      </c>
      <c r="E24" s="26">
        <f>PRODUCT(6371,ACOS(SUM(PRODUCT(COS(PRODUCT(PI()/180,N24)),COS(PRODUCT(PI()/180,K24)),COS(PRODUCT(PI()/180,SUM(J24,-M24)))),PRODUCT(SIN(PRODUCT(PI()/180,N24)),SIN(PRODUCT(PI()/180,K24))))))</f>
        <v>200.5188363653137</v>
      </c>
      <c r="F24" s="27">
        <v>1</v>
      </c>
      <c r="G24" s="35" t="s">
        <v>691</v>
      </c>
      <c r="H24" s="27" t="s">
        <v>42</v>
      </c>
      <c r="J24" s="30">
        <f>SUM(SUM(-180,PRODUCT(2,SUM(CODE(MID(C24,1,1)),-65),10)),PRODUCT((SUM(CODE(MID(C24,3,1)),-48)),2),PRODUCT(SUM(CODE(MID(C24,5,1)),-65),1/12),1/24)</f>
        <v>13.208333333333332</v>
      </c>
      <c r="K24" s="31">
        <f>SUM(SUM(-90,PRODUCT(SUM(CODE(MID(C24,2,1)),-65),10)),SUM(CODE(MID(C24,4,1)),-48),PRODUCT(SUM(CODE(RIGHT(C24,1)),-65),1/24),1/48)</f>
        <v>55.72916666666667</v>
      </c>
      <c r="L24" s="32" t="str">
        <f t="shared" si="4"/>
        <v>JO57XJ</v>
      </c>
      <c r="M24" s="33">
        <f>SUM(SUM(-180,PRODUCT(2,SUM(CODE(MID(L24,1,1)),-65),10)),PRODUCT((SUM(CODE(MID(L24,3,1)),-48)),2),PRODUCT(SUM(CODE(MID(L24,5,1)),-65),1/12),1/24)</f>
        <v>11.958333333333332</v>
      </c>
      <c r="N24" s="33">
        <f>SUM(SUM(-90,PRODUCT(SUM(CODE(MID(L24,2,1)),-65),10)),SUM(CODE(MID(L24,4,1)),-48),PRODUCT(SUM(CODE(RIGHT(L24,1)),-65),1/24),1/48)</f>
        <v>57.395833333333336</v>
      </c>
      <c r="O24" s="10">
        <f>SIN(PRODUCT(PI()/180,N24))</f>
        <v>0.8424132142623957</v>
      </c>
      <c r="P24" s="10">
        <f>SIN(PRODUCT(PI()/180,K24))</f>
        <v>0.8263850528424256</v>
      </c>
      <c r="Q24" s="10">
        <f>COS(PRODUCT(PI()/180,N24))</f>
        <v>0.5388320484493281</v>
      </c>
      <c r="R24" s="10">
        <f>COS(PRODUCT(PI()/180,K24))</f>
        <v>0.563105446997826</v>
      </c>
      <c r="S24" s="10">
        <f>COS(PRODUCT(PI()/180,SUM(J24,-M24)))</f>
        <v>0.9997620270799091</v>
      </c>
      <c r="T24" s="10">
        <f>SUM(PRODUCT(P24,O24),PRODUCT(R24,Q24,S24))</f>
        <v>0.99950474451453</v>
      </c>
      <c r="U24" s="10">
        <f>ACOS(T24)</f>
        <v>0.03147368330957678</v>
      </c>
      <c r="V24" s="10">
        <f>SIN(U24)</f>
        <v>0.03146848729990306</v>
      </c>
      <c r="W24" s="10">
        <f>PRODUCT(SUM(P24,-PRODUCT(O24,T24)),PRODUCT(1/Q24,1/V24))</f>
        <v>-0.9206617355029376</v>
      </c>
      <c r="X24" s="11">
        <f>IF(J24=M24,IF(K24&gt;N24,0,180),PRODUCT(180,1/PI(),ACOS(W24)))</f>
        <v>157.0230156600392</v>
      </c>
    </row>
    <row r="25" spans="4:24" ht="13.5">
      <c r="D25" s="26"/>
      <c r="E25" s="26"/>
      <c r="J25" s="30"/>
      <c r="K25" s="31"/>
      <c r="L25" s="12"/>
      <c r="M25" s="12"/>
      <c r="N25" s="12"/>
      <c r="O25" s="12"/>
      <c r="P25" s="12"/>
      <c r="Q25" s="12"/>
      <c r="R25" s="12"/>
      <c r="S25" s="12"/>
      <c r="T25" s="12"/>
      <c r="U25" s="12"/>
      <c r="V25" s="12"/>
      <c r="W25" s="12"/>
      <c r="X25" s="12"/>
    </row>
    <row r="26" spans="4:14" ht="13.5">
      <c r="D26" s="26"/>
      <c r="E26" s="26"/>
      <c r="G26" s="35"/>
      <c r="I26" s="34"/>
      <c r="J26" s="30"/>
      <c r="K26" s="31"/>
      <c r="L26" s="36"/>
      <c r="M26" s="33"/>
      <c r="N26" s="33"/>
    </row>
    <row r="27" spans="4:14" ht="13.5">
      <c r="D27" s="26"/>
      <c r="E27" s="26"/>
      <c r="J27" s="30"/>
      <c r="K27" s="31"/>
      <c r="L27" s="36"/>
      <c r="M27" s="33"/>
      <c r="N27" s="33"/>
    </row>
    <row r="28" spans="4:14" ht="13.5">
      <c r="D28" s="26"/>
      <c r="E28" s="26"/>
      <c r="J28" s="30"/>
      <c r="K28" s="31"/>
      <c r="L28" s="36"/>
      <c r="M28" s="33"/>
      <c r="N28" s="33"/>
    </row>
    <row r="29" spans="4:14" ht="13.5">
      <c r="D29" s="26"/>
      <c r="E29" s="26"/>
      <c r="G29" s="35"/>
      <c r="I29" s="34"/>
      <c r="J29" s="30"/>
      <c r="K29" s="31"/>
      <c r="L29" s="36"/>
      <c r="M29" s="33"/>
      <c r="N29" s="33"/>
    </row>
    <row r="30" spans="4:14" ht="13.5">
      <c r="D30" s="26"/>
      <c r="E30" s="26"/>
      <c r="J30" s="30"/>
      <c r="K30" s="31"/>
      <c r="L30" s="36"/>
      <c r="M30" s="33"/>
      <c r="N30" s="33"/>
    </row>
    <row r="31" spans="4:14" ht="13.5">
      <c r="D31" s="26"/>
      <c r="E31" s="26"/>
      <c r="J31" s="30"/>
      <c r="K31" s="31"/>
      <c r="L31" s="36"/>
      <c r="M31" s="33"/>
      <c r="N31" s="33"/>
    </row>
    <row r="32" spans="4:14" ht="13.5">
      <c r="D32" s="26"/>
      <c r="E32" s="26"/>
      <c r="J32" s="30"/>
      <c r="K32" s="31"/>
      <c r="L32" s="36"/>
      <c r="M32" s="33"/>
      <c r="N32" s="33"/>
    </row>
    <row r="33" spans="4:14" ht="13.5">
      <c r="D33" s="26"/>
      <c r="E33" s="26"/>
      <c r="G33" s="35"/>
      <c r="I33" s="34"/>
      <c r="J33" s="30"/>
      <c r="K33" s="31"/>
      <c r="L33" s="36"/>
      <c r="M33" s="33"/>
      <c r="N33" s="33"/>
    </row>
    <row r="34" spans="4:14" ht="13.5">
      <c r="D34" s="26"/>
      <c r="E34" s="26"/>
      <c r="G34" s="35"/>
      <c r="I34" s="34"/>
      <c r="J34" s="30"/>
      <c r="K34" s="31"/>
      <c r="L34" s="36"/>
      <c r="M34" s="33"/>
      <c r="N34" s="33"/>
    </row>
    <row r="35" spans="4:14" ht="13.5">
      <c r="D35" s="26"/>
      <c r="E35" s="26"/>
      <c r="G35" s="35"/>
      <c r="I35" s="34"/>
      <c r="J35" s="30"/>
      <c r="K35" s="31"/>
      <c r="L35" s="36"/>
      <c r="M35" s="33"/>
      <c r="N35" s="33"/>
    </row>
    <row r="36" spans="4:14" ht="13.5">
      <c r="D36" s="26"/>
      <c r="E36" s="26"/>
      <c r="G36" s="35"/>
      <c r="I36" s="34"/>
      <c r="J36" s="30"/>
      <c r="K36" s="31"/>
      <c r="L36" s="36"/>
      <c r="M36" s="33"/>
      <c r="N36" s="33"/>
    </row>
    <row r="37" spans="4:14" ht="13.5">
      <c r="D37" s="26"/>
      <c r="E37" s="26"/>
      <c r="G37" s="35"/>
      <c r="I37" s="34"/>
      <c r="J37" s="30"/>
      <c r="K37" s="31"/>
      <c r="L37" s="36"/>
      <c r="M37" s="33"/>
      <c r="N37" s="33"/>
    </row>
    <row r="38" spans="4:14" ht="13.5">
      <c r="D38" s="26"/>
      <c r="E38" s="26"/>
      <c r="J38" s="30"/>
      <c r="K38" s="31"/>
      <c r="L38" s="36"/>
      <c r="M38" s="33"/>
      <c r="N38" s="33"/>
    </row>
    <row r="39" spans="4:14" ht="13.5">
      <c r="D39" s="26"/>
      <c r="E39" s="26"/>
      <c r="J39" s="30"/>
      <c r="K39" s="31"/>
      <c r="L39" s="36"/>
      <c r="M39" s="33"/>
      <c r="N39" s="33"/>
    </row>
    <row r="40" spans="4:14" ht="13.5">
      <c r="D40" s="26"/>
      <c r="E40" s="26"/>
      <c r="J40" s="30"/>
      <c r="K40" s="31"/>
      <c r="L40" s="36"/>
      <c r="M40" s="33"/>
      <c r="N40" s="33"/>
    </row>
    <row r="41" spans="4:14" ht="13.5">
      <c r="D41" s="26"/>
      <c r="E41" s="26"/>
      <c r="J41" s="30"/>
      <c r="K41" s="31"/>
      <c r="L41" s="36"/>
      <c r="M41" s="33"/>
      <c r="N41" s="33"/>
    </row>
  </sheetData>
  <printOptions gridLines="1"/>
  <pageMargins left="0.5905511811023623" right="0.35433070866141736" top="0.7874015748031497" bottom="0.7874015748031497"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Zeneca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Zeneca</dc:creator>
  <cp:keywords/>
  <dc:description/>
  <cp:lastModifiedBy>Ingolf</cp:lastModifiedBy>
  <cp:lastPrinted>2005-03-24T15:45:30Z</cp:lastPrinted>
  <dcterms:created xsi:type="dcterms:W3CDTF">1998-06-01T22:03:44Z</dcterms:created>
  <dcterms:modified xsi:type="dcterms:W3CDTF">2006-03-09T15:45:09Z</dcterms:modified>
  <cp:category/>
  <cp:version/>
  <cp:contentType/>
  <cp:contentStatus/>
</cp:coreProperties>
</file>